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S:\6003_Výstavba kanalizace - Kolomuty\#VÍCEPRÁCE\00_INVESTOR\00_Změnové listy_INVESTOR_projednané\6003_Jizera B_Dodatek D3 - úprava ZA - oprava 30.1.2023\"/>
    </mc:Choice>
  </mc:AlternateContent>
  <xr:revisionPtr revIDLastSave="0" documentId="13_ncr:1_{5DE563CE-0362-45B8-944F-18D7FD40895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01 - SO 04 - Kanalizační ..." sheetId="2" r:id="rId2"/>
    <sheet name="02 - SO 05 - Opravy vozov..." sheetId="3" r:id="rId3"/>
    <sheet name="03 - VRN" sheetId="4" r:id="rId4"/>
  </sheets>
  <definedNames>
    <definedName name="_xlnm._FilterDatabase" localSheetId="1" hidden="1">'01 - SO 04 - Kanalizační ...'!$C$10:$T$49</definedName>
    <definedName name="_xlnm._FilterDatabase" localSheetId="2" hidden="1">'02 - SO 05 - Opravy vozov...'!$C$12:$J$21</definedName>
    <definedName name="_xlnm._FilterDatabase" localSheetId="3" hidden="1">'03 - VRN'!$C$10:$BL$33</definedName>
    <definedName name="_xlnm.Print_Titles" localSheetId="1">'01 - SO 04 - Kanalizační ...'!$1:$10</definedName>
    <definedName name="_xlnm.Print_Titles" localSheetId="2">'02 - SO 05 - Opravy vozov...'!$1:$10</definedName>
    <definedName name="_xlnm.Print_Titles" localSheetId="3">'03 - VRN'!$1:$10</definedName>
    <definedName name="_xlnm.Print_Titles" localSheetId="0">'Rekapitulace stavby'!$1:$12</definedName>
    <definedName name="_xlnm.Print_Area" localSheetId="1">'01 - SO 04 - Kanalizační ...'!$C$1:$AJ$53</definedName>
    <definedName name="_xlnm.Print_Area" localSheetId="2">'02 - SO 05 - Opravy vozov...'!$B$1:$BL$25</definedName>
    <definedName name="_xlnm.Print_Area" localSheetId="3">'03 - VRN'!$B$1:$BT$37</definedName>
    <definedName name="_xlnm.Print_Area" localSheetId="0">'Rekapitulace stavby'!$B$1:$L$26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7" i="1" l="1"/>
  <c r="J16" i="1"/>
  <c r="R45" i="2"/>
  <c r="T45" i="2" s="1"/>
  <c r="Q47" i="2"/>
  <c r="R41" i="2"/>
  <c r="Q36" i="2"/>
  <c r="R23" i="2"/>
  <c r="R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2" i="2"/>
  <c r="S34" i="2"/>
  <c r="S36" i="2"/>
  <c r="S37" i="2"/>
  <c r="S38" i="2"/>
  <c r="S39" i="2"/>
  <c r="S40" i="2"/>
  <c r="S41" i="2"/>
  <c r="S42" i="2"/>
  <c r="S43" i="2"/>
  <c r="S44" i="2"/>
  <c r="S45" i="2"/>
  <c r="S46" i="2"/>
  <c r="S47" i="2"/>
  <c r="S49" i="2"/>
  <c r="R16" i="2"/>
  <c r="R19" i="2"/>
  <c r="T19" i="2" s="1"/>
  <c r="R20" i="2"/>
  <c r="T20" i="2" s="1"/>
  <c r="R21" i="2"/>
  <c r="R22" i="2"/>
  <c r="R24" i="2"/>
  <c r="R27" i="2"/>
  <c r="T27" i="2" s="1"/>
  <c r="R28" i="2"/>
  <c r="T28" i="2" s="1"/>
  <c r="R29" i="2"/>
  <c r="T29" i="2" s="1"/>
  <c r="R30" i="2"/>
  <c r="T30" i="2" s="1"/>
  <c r="R32" i="2"/>
  <c r="T32" i="2" s="1"/>
  <c r="T31" i="2" s="1"/>
  <c r="R38" i="2"/>
  <c r="T38" i="2" s="1"/>
  <c r="R39" i="2"/>
  <c r="R40" i="2"/>
  <c r="R42" i="2"/>
  <c r="R43" i="2"/>
  <c r="R44" i="2"/>
  <c r="T44" i="2" s="1"/>
  <c r="R46" i="2"/>
  <c r="T46" i="2" s="1"/>
  <c r="S15" i="2"/>
  <c r="Q21" i="2"/>
  <c r="Q22" i="2"/>
  <c r="Q23" i="2"/>
  <c r="Q24" i="2"/>
  <c r="Q39" i="2"/>
  <c r="Q40" i="2"/>
  <c r="Q42" i="2"/>
  <c r="P16" i="2"/>
  <c r="Q16" i="2" s="1"/>
  <c r="P17" i="2"/>
  <c r="Q17" i="2" s="1"/>
  <c r="P18" i="2"/>
  <c r="Q18" i="2" s="1"/>
  <c r="P19" i="2"/>
  <c r="Q19" i="2" s="1"/>
  <c r="P20" i="2"/>
  <c r="Q20" i="2" s="1"/>
  <c r="P21" i="2"/>
  <c r="P22" i="2"/>
  <c r="P23" i="2"/>
  <c r="P24" i="2"/>
  <c r="P25" i="2"/>
  <c r="Q25" i="2" s="1"/>
  <c r="P26" i="2"/>
  <c r="Q26" i="2" s="1"/>
  <c r="P27" i="2"/>
  <c r="Q27" i="2" s="1"/>
  <c r="P28" i="2"/>
  <c r="Q28" i="2" s="1"/>
  <c r="P29" i="2"/>
  <c r="Q29" i="2" s="1"/>
  <c r="P30" i="2"/>
  <c r="Q30" i="2" s="1"/>
  <c r="P32" i="2"/>
  <c r="Q32" i="2" s="1"/>
  <c r="P34" i="2"/>
  <c r="Q34" i="2" s="1"/>
  <c r="P36" i="2"/>
  <c r="P37" i="2"/>
  <c r="Q37" i="2" s="1"/>
  <c r="P38" i="2"/>
  <c r="Q38" i="2" s="1"/>
  <c r="P39" i="2"/>
  <c r="P40" i="2"/>
  <c r="P41" i="2"/>
  <c r="P42" i="2"/>
  <c r="P43" i="2"/>
  <c r="Q43" i="2" s="1"/>
  <c r="P44" i="2"/>
  <c r="Q44" i="2" s="1"/>
  <c r="P45" i="2"/>
  <c r="Q45" i="2" s="1"/>
  <c r="P46" i="2"/>
  <c r="Q46" i="2" s="1"/>
  <c r="P47" i="2"/>
  <c r="P49" i="2"/>
  <c r="Q49" i="2" s="1"/>
  <c r="P15" i="2"/>
  <c r="Q48" i="2" l="1"/>
  <c r="Q31" i="2"/>
  <c r="Q33" i="2"/>
  <c r="T16" i="2"/>
  <c r="T43" i="2"/>
  <c r="T23" i="2"/>
  <c r="T40" i="2"/>
  <c r="T24" i="2"/>
  <c r="T15" i="2"/>
  <c r="T41" i="2"/>
  <c r="T42" i="2"/>
  <c r="T39" i="2"/>
  <c r="T22" i="2"/>
  <c r="T21" i="2"/>
  <c r="R49" i="2"/>
  <c r="T49" i="2" s="1"/>
  <c r="T48" i="2" s="1"/>
  <c r="R47" i="2"/>
  <c r="T47" i="2" s="1"/>
  <c r="Q41" i="2"/>
  <c r="Q35" i="2"/>
  <c r="R37" i="2"/>
  <c r="T37" i="2" s="1"/>
  <c r="R36" i="2"/>
  <c r="T36" i="2" s="1"/>
  <c r="R34" i="2"/>
  <c r="T34" i="2" s="1"/>
  <c r="T33" i="2" s="1"/>
  <c r="R26" i="2"/>
  <c r="T26" i="2" s="1"/>
  <c r="R18" i="2"/>
  <c r="T18" i="2" s="1"/>
  <c r="R25" i="2"/>
  <c r="T25" i="2" s="1"/>
  <c r="R17" i="2"/>
  <c r="T17" i="2" s="1"/>
  <c r="Q15" i="2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14" i="4"/>
  <c r="Q14" i="2" l="1"/>
  <c r="Q51" i="2" s="1"/>
  <c r="J15" i="1" s="1"/>
  <c r="J18" i="1" s="1"/>
  <c r="T14" i="2"/>
  <c r="T35" i="2"/>
  <c r="T51" i="2" l="1"/>
  <c r="L15" i="1" s="1"/>
  <c r="K21" i="3"/>
  <c r="K20" i="3"/>
  <c r="K19" i="3"/>
  <c r="K18" i="3"/>
  <c r="K17" i="3"/>
  <c r="K16" i="3"/>
  <c r="K15" i="3"/>
  <c r="C18" i="1" l="1"/>
  <c r="E35" i="4" l="1"/>
  <c r="BG33" i="4"/>
  <c r="BJ33" i="4" s="1"/>
  <c r="BF33" i="4"/>
  <c r="BD33" i="4"/>
  <c r="BB33" i="4"/>
  <c r="AZ33" i="4"/>
  <c r="AX33" i="4"/>
  <c r="AV33" i="4"/>
  <c r="AT33" i="4"/>
  <c r="AR33" i="4"/>
  <c r="AP33" i="4"/>
  <c r="AN33" i="4"/>
  <c r="AL33" i="4"/>
  <c r="AJ33" i="4"/>
  <c r="AH33" i="4"/>
  <c r="AF33" i="4"/>
  <c r="AD33" i="4"/>
  <c r="AB33" i="4"/>
  <c r="Z33" i="4"/>
  <c r="X33" i="4"/>
  <c r="V33" i="4"/>
  <c r="T33" i="4"/>
  <c r="R33" i="4"/>
  <c r="P33" i="4"/>
  <c r="N33" i="4"/>
  <c r="L33" i="4"/>
  <c r="BG32" i="4"/>
  <c r="BJ32" i="4" s="1"/>
  <c r="BF32" i="4"/>
  <c r="BD32" i="4"/>
  <c r="BB32" i="4"/>
  <c r="AZ32" i="4"/>
  <c r="AX32" i="4"/>
  <c r="AV32" i="4"/>
  <c r="AT32" i="4"/>
  <c r="AR32" i="4"/>
  <c r="AP32" i="4"/>
  <c r="AN32" i="4"/>
  <c r="AL32" i="4"/>
  <c r="AJ32" i="4"/>
  <c r="AH32" i="4"/>
  <c r="AF32" i="4"/>
  <c r="AD32" i="4"/>
  <c r="AB32" i="4"/>
  <c r="Z32" i="4"/>
  <c r="X32" i="4"/>
  <c r="V32" i="4"/>
  <c r="T32" i="4"/>
  <c r="R32" i="4"/>
  <c r="P32" i="4"/>
  <c r="N32" i="4"/>
  <c r="L32" i="4"/>
  <c r="BG31" i="4"/>
  <c r="BJ31" i="4" s="1"/>
  <c r="BF31" i="4"/>
  <c r="BD31" i="4"/>
  <c r="BB31" i="4"/>
  <c r="AZ31" i="4"/>
  <c r="AX31" i="4"/>
  <c r="AV31" i="4"/>
  <c r="AT31" i="4"/>
  <c r="AR31" i="4"/>
  <c r="AP31" i="4"/>
  <c r="AN31" i="4"/>
  <c r="AL31" i="4"/>
  <c r="AJ31" i="4"/>
  <c r="AH31" i="4"/>
  <c r="AF31" i="4"/>
  <c r="AD31" i="4"/>
  <c r="AB31" i="4"/>
  <c r="Z31" i="4"/>
  <c r="X31" i="4"/>
  <c r="V31" i="4"/>
  <c r="T31" i="4"/>
  <c r="R31" i="4"/>
  <c r="P31" i="4"/>
  <c r="N31" i="4"/>
  <c r="L31" i="4"/>
  <c r="BG30" i="4"/>
  <c r="BJ30" i="4" s="1"/>
  <c r="BF30" i="4"/>
  <c r="BD30" i="4"/>
  <c r="BB30" i="4"/>
  <c r="AZ30" i="4"/>
  <c r="AX30" i="4"/>
  <c r="AV30" i="4"/>
  <c r="AT30" i="4"/>
  <c r="AR30" i="4"/>
  <c r="AP30" i="4"/>
  <c r="AN30" i="4"/>
  <c r="AL30" i="4"/>
  <c r="AJ30" i="4"/>
  <c r="AH30" i="4"/>
  <c r="AF30" i="4"/>
  <c r="AD30" i="4"/>
  <c r="AB30" i="4"/>
  <c r="Z30" i="4"/>
  <c r="X30" i="4"/>
  <c r="V30" i="4"/>
  <c r="T30" i="4"/>
  <c r="R30" i="4"/>
  <c r="P30" i="4"/>
  <c r="N30" i="4"/>
  <c r="L30" i="4"/>
  <c r="BG29" i="4"/>
  <c r="BJ29" i="4" s="1"/>
  <c r="BF29" i="4"/>
  <c r="BD29" i="4"/>
  <c r="BB29" i="4"/>
  <c r="AZ29" i="4"/>
  <c r="AX29" i="4"/>
  <c r="AV29" i="4"/>
  <c r="AT29" i="4"/>
  <c r="AR29" i="4"/>
  <c r="AP29" i="4"/>
  <c r="AN29" i="4"/>
  <c r="AL29" i="4"/>
  <c r="AJ29" i="4"/>
  <c r="AH29" i="4"/>
  <c r="AF29" i="4"/>
  <c r="AD29" i="4"/>
  <c r="AB29" i="4"/>
  <c r="Z29" i="4"/>
  <c r="X29" i="4"/>
  <c r="V29" i="4"/>
  <c r="T29" i="4"/>
  <c r="R29" i="4"/>
  <c r="P29" i="4"/>
  <c r="N29" i="4"/>
  <c r="L29" i="4"/>
  <c r="BG28" i="4"/>
  <c r="BJ28" i="4" s="1"/>
  <c r="BF28" i="4"/>
  <c r="BD28" i="4"/>
  <c r="BB28" i="4"/>
  <c r="AZ28" i="4"/>
  <c r="AX28" i="4"/>
  <c r="AV28" i="4"/>
  <c r="AT28" i="4"/>
  <c r="AR28" i="4"/>
  <c r="AP28" i="4"/>
  <c r="AN28" i="4"/>
  <c r="AL28" i="4"/>
  <c r="AJ28" i="4"/>
  <c r="AH28" i="4"/>
  <c r="AF28" i="4"/>
  <c r="AD28" i="4"/>
  <c r="AB28" i="4"/>
  <c r="Z28" i="4"/>
  <c r="X28" i="4"/>
  <c r="V28" i="4"/>
  <c r="T28" i="4"/>
  <c r="R28" i="4"/>
  <c r="P28" i="4"/>
  <c r="N28" i="4"/>
  <c r="L28" i="4"/>
  <c r="BG27" i="4"/>
  <c r="BJ27" i="4" s="1"/>
  <c r="BF27" i="4"/>
  <c r="BD27" i="4"/>
  <c r="BB27" i="4"/>
  <c r="AZ27" i="4"/>
  <c r="AX27" i="4"/>
  <c r="AV27" i="4"/>
  <c r="AT27" i="4"/>
  <c r="AR27" i="4"/>
  <c r="AP27" i="4"/>
  <c r="AN27" i="4"/>
  <c r="AL27" i="4"/>
  <c r="AJ27" i="4"/>
  <c r="AH27" i="4"/>
  <c r="AF27" i="4"/>
  <c r="AD27" i="4"/>
  <c r="AB27" i="4"/>
  <c r="Z27" i="4"/>
  <c r="X27" i="4"/>
  <c r="V27" i="4"/>
  <c r="T27" i="4"/>
  <c r="R27" i="4"/>
  <c r="P27" i="4"/>
  <c r="N27" i="4"/>
  <c r="L27" i="4"/>
  <c r="BG26" i="4"/>
  <c r="BJ26" i="4" s="1"/>
  <c r="BF26" i="4"/>
  <c r="BD26" i="4"/>
  <c r="BB26" i="4"/>
  <c r="AZ26" i="4"/>
  <c r="AX26" i="4"/>
  <c r="AV26" i="4"/>
  <c r="AT26" i="4"/>
  <c r="AR26" i="4"/>
  <c r="AP26" i="4"/>
  <c r="AN26" i="4"/>
  <c r="AL26" i="4"/>
  <c r="AJ26" i="4"/>
  <c r="AH26" i="4"/>
  <c r="AF26" i="4"/>
  <c r="AD26" i="4"/>
  <c r="AB26" i="4"/>
  <c r="Z26" i="4"/>
  <c r="X26" i="4"/>
  <c r="V26" i="4"/>
  <c r="T26" i="4"/>
  <c r="R26" i="4"/>
  <c r="P26" i="4"/>
  <c r="N26" i="4"/>
  <c r="L26" i="4"/>
  <c r="BG25" i="4"/>
  <c r="BJ25" i="4" s="1"/>
  <c r="BF25" i="4"/>
  <c r="BD25" i="4"/>
  <c r="BB25" i="4"/>
  <c r="AZ25" i="4"/>
  <c r="AX25" i="4"/>
  <c r="AV25" i="4"/>
  <c r="AT25" i="4"/>
  <c r="AR25" i="4"/>
  <c r="AP25" i="4"/>
  <c r="AN25" i="4"/>
  <c r="AL25" i="4"/>
  <c r="AJ25" i="4"/>
  <c r="AH25" i="4"/>
  <c r="AF25" i="4"/>
  <c r="AD25" i="4"/>
  <c r="AB25" i="4"/>
  <c r="Z25" i="4"/>
  <c r="X25" i="4"/>
  <c r="V25" i="4"/>
  <c r="T25" i="4"/>
  <c r="R25" i="4"/>
  <c r="P25" i="4"/>
  <c r="N25" i="4"/>
  <c r="L25" i="4"/>
  <c r="BG24" i="4"/>
  <c r="BJ24" i="4" s="1"/>
  <c r="BF24" i="4"/>
  <c r="BD24" i="4"/>
  <c r="BB24" i="4"/>
  <c r="AZ24" i="4"/>
  <c r="AX24" i="4"/>
  <c r="AV24" i="4"/>
  <c r="AT24" i="4"/>
  <c r="AR24" i="4"/>
  <c r="AP24" i="4"/>
  <c r="AN24" i="4"/>
  <c r="AL24" i="4"/>
  <c r="AJ24" i="4"/>
  <c r="AH24" i="4"/>
  <c r="AF24" i="4"/>
  <c r="AD24" i="4"/>
  <c r="AB24" i="4"/>
  <c r="Z24" i="4"/>
  <c r="X24" i="4"/>
  <c r="V24" i="4"/>
  <c r="T24" i="4"/>
  <c r="R24" i="4"/>
  <c r="P24" i="4"/>
  <c r="N24" i="4"/>
  <c r="L24" i="4"/>
  <c r="BL23" i="4"/>
  <c r="BI23" i="4"/>
  <c r="BG23" i="4"/>
  <c r="BJ23" i="4" s="1"/>
  <c r="BF23" i="4"/>
  <c r="BD23" i="4"/>
  <c r="BB23" i="4"/>
  <c r="AZ23" i="4"/>
  <c r="AX23" i="4"/>
  <c r="AV23" i="4"/>
  <c r="AT23" i="4"/>
  <c r="AR23" i="4"/>
  <c r="AP23" i="4"/>
  <c r="AN23" i="4"/>
  <c r="AL23" i="4"/>
  <c r="AJ23" i="4"/>
  <c r="AH23" i="4"/>
  <c r="AF23" i="4"/>
  <c r="AD23" i="4"/>
  <c r="AB23" i="4"/>
  <c r="Z23" i="4"/>
  <c r="X23" i="4"/>
  <c r="V23" i="4"/>
  <c r="T23" i="4"/>
  <c r="R23" i="4"/>
  <c r="P23" i="4"/>
  <c r="N23" i="4"/>
  <c r="L23" i="4"/>
  <c r="BG22" i="4"/>
  <c r="BJ22" i="4" s="1"/>
  <c r="BF22" i="4"/>
  <c r="BD22" i="4"/>
  <c r="BB22" i="4"/>
  <c r="AZ22" i="4"/>
  <c r="AX22" i="4"/>
  <c r="AV22" i="4"/>
  <c r="AT22" i="4"/>
  <c r="AR22" i="4"/>
  <c r="AP22" i="4"/>
  <c r="AN22" i="4"/>
  <c r="AL22" i="4"/>
  <c r="AJ22" i="4"/>
  <c r="AH22" i="4"/>
  <c r="AF22" i="4"/>
  <c r="AD22" i="4"/>
  <c r="AB22" i="4"/>
  <c r="Z22" i="4"/>
  <c r="X22" i="4"/>
  <c r="V22" i="4"/>
  <c r="T22" i="4"/>
  <c r="R22" i="4"/>
  <c r="P22" i="4"/>
  <c r="N22" i="4"/>
  <c r="L22" i="4"/>
  <c r="BG21" i="4"/>
  <c r="BJ21" i="4" s="1"/>
  <c r="BF21" i="4"/>
  <c r="BD21" i="4"/>
  <c r="BB21" i="4"/>
  <c r="AZ21" i="4"/>
  <c r="AX21" i="4"/>
  <c r="AV21" i="4"/>
  <c r="AT21" i="4"/>
  <c r="AR21" i="4"/>
  <c r="AP21" i="4"/>
  <c r="AN21" i="4"/>
  <c r="AL21" i="4"/>
  <c r="AJ21" i="4"/>
  <c r="AH21" i="4"/>
  <c r="AF21" i="4"/>
  <c r="AD21" i="4"/>
  <c r="AB21" i="4"/>
  <c r="Z21" i="4"/>
  <c r="X21" i="4"/>
  <c r="V21" i="4"/>
  <c r="T21" i="4"/>
  <c r="R21" i="4"/>
  <c r="P21" i="4"/>
  <c r="N21" i="4"/>
  <c r="L21" i="4"/>
  <c r="BG20" i="4"/>
  <c r="BJ20" i="4" s="1"/>
  <c r="BF20" i="4"/>
  <c r="BD20" i="4"/>
  <c r="BB20" i="4"/>
  <c r="AZ20" i="4"/>
  <c r="AX20" i="4"/>
  <c r="AV20" i="4"/>
  <c r="AT20" i="4"/>
  <c r="AR20" i="4"/>
  <c r="AP20" i="4"/>
  <c r="AN20" i="4"/>
  <c r="AL20" i="4"/>
  <c r="AJ20" i="4"/>
  <c r="AH20" i="4"/>
  <c r="AF20" i="4"/>
  <c r="AD20" i="4"/>
  <c r="AB20" i="4"/>
  <c r="Z20" i="4"/>
  <c r="X20" i="4"/>
  <c r="V20" i="4"/>
  <c r="T20" i="4"/>
  <c r="R20" i="4"/>
  <c r="P20" i="4"/>
  <c r="N20" i="4"/>
  <c r="L20" i="4"/>
  <c r="BL19" i="4"/>
  <c r="BI19" i="4"/>
  <c r="BG19" i="4"/>
  <c r="BJ19" i="4" s="1"/>
  <c r="BF19" i="4"/>
  <c r="BD19" i="4"/>
  <c r="BB19" i="4"/>
  <c r="AZ19" i="4"/>
  <c r="AX19" i="4"/>
  <c r="AV19" i="4"/>
  <c r="AT19" i="4"/>
  <c r="AR19" i="4"/>
  <c r="AP19" i="4"/>
  <c r="AN19" i="4"/>
  <c r="AL19" i="4"/>
  <c r="AJ19" i="4"/>
  <c r="AH19" i="4"/>
  <c r="AF19" i="4"/>
  <c r="AD19" i="4"/>
  <c r="AB19" i="4"/>
  <c r="Z19" i="4"/>
  <c r="X19" i="4"/>
  <c r="V19" i="4"/>
  <c r="T19" i="4"/>
  <c r="R19" i="4"/>
  <c r="P19" i="4"/>
  <c r="N19" i="4"/>
  <c r="L19" i="4"/>
  <c r="BG18" i="4"/>
  <c r="BJ18" i="4" s="1"/>
  <c r="BF18" i="4"/>
  <c r="BD18" i="4"/>
  <c r="BB18" i="4"/>
  <c r="AZ18" i="4"/>
  <c r="AX18" i="4"/>
  <c r="AV18" i="4"/>
  <c r="AT18" i="4"/>
  <c r="AR18" i="4"/>
  <c r="AP18" i="4"/>
  <c r="AN18" i="4"/>
  <c r="AL18" i="4"/>
  <c r="AJ18" i="4"/>
  <c r="AH18" i="4"/>
  <c r="AF18" i="4"/>
  <c r="AD18" i="4"/>
  <c r="AB18" i="4"/>
  <c r="Z18" i="4"/>
  <c r="X18" i="4"/>
  <c r="V18" i="4"/>
  <c r="T18" i="4"/>
  <c r="R18" i="4"/>
  <c r="P18" i="4"/>
  <c r="N18" i="4"/>
  <c r="L18" i="4"/>
  <c r="BG17" i="4"/>
  <c r="BJ17" i="4" s="1"/>
  <c r="BF17" i="4"/>
  <c r="BD17" i="4"/>
  <c r="BB17" i="4"/>
  <c r="AZ17" i="4"/>
  <c r="AX17" i="4"/>
  <c r="AV17" i="4"/>
  <c r="AT17" i="4"/>
  <c r="AR17" i="4"/>
  <c r="AP17" i="4"/>
  <c r="AN17" i="4"/>
  <c r="AL17" i="4"/>
  <c r="AJ17" i="4"/>
  <c r="AH17" i="4"/>
  <c r="AF17" i="4"/>
  <c r="AD17" i="4"/>
  <c r="AB17" i="4"/>
  <c r="Z17" i="4"/>
  <c r="X17" i="4"/>
  <c r="V17" i="4"/>
  <c r="T17" i="4"/>
  <c r="R17" i="4"/>
  <c r="P17" i="4"/>
  <c r="N17" i="4"/>
  <c r="L17" i="4"/>
  <c r="BG16" i="4"/>
  <c r="BJ16" i="4" s="1"/>
  <c r="BF16" i="4"/>
  <c r="BD16" i="4"/>
  <c r="BB16" i="4"/>
  <c r="AZ16" i="4"/>
  <c r="AX16" i="4"/>
  <c r="AV16" i="4"/>
  <c r="AT16" i="4"/>
  <c r="AR16" i="4"/>
  <c r="AP16" i="4"/>
  <c r="AN16" i="4"/>
  <c r="AL16" i="4"/>
  <c r="AJ16" i="4"/>
  <c r="AH16" i="4"/>
  <c r="AF16" i="4"/>
  <c r="AD16" i="4"/>
  <c r="AB16" i="4"/>
  <c r="Z16" i="4"/>
  <c r="X16" i="4"/>
  <c r="V16" i="4"/>
  <c r="T16" i="4"/>
  <c r="R16" i="4"/>
  <c r="P16" i="4"/>
  <c r="N16" i="4"/>
  <c r="L16" i="4"/>
  <c r="BG15" i="4"/>
  <c r="BJ15" i="4" s="1"/>
  <c r="BF15" i="4"/>
  <c r="BD15" i="4"/>
  <c r="BB15" i="4"/>
  <c r="AZ15" i="4"/>
  <c r="AX15" i="4"/>
  <c r="AV15" i="4"/>
  <c r="AT15" i="4"/>
  <c r="AR15" i="4"/>
  <c r="AP15" i="4"/>
  <c r="AN15" i="4"/>
  <c r="AL15" i="4"/>
  <c r="AJ15" i="4"/>
  <c r="AH15" i="4"/>
  <c r="AF15" i="4"/>
  <c r="AD15" i="4"/>
  <c r="AB15" i="4"/>
  <c r="Z15" i="4"/>
  <c r="X15" i="4"/>
  <c r="V15" i="4"/>
  <c r="T15" i="4"/>
  <c r="R15" i="4"/>
  <c r="P15" i="4"/>
  <c r="N15" i="4"/>
  <c r="L15" i="4"/>
  <c r="BG14" i="4"/>
  <c r="BJ14" i="4" s="1"/>
  <c r="BF14" i="4"/>
  <c r="BD14" i="4"/>
  <c r="BB14" i="4"/>
  <c r="AZ14" i="4"/>
  <c r="AX14" i="4"/>
  <c r="AV14" i="4"/>
  <c r="AT14" i="4"/>
  <c r="AR14" i="4"/>
  <c r="AP14" i="4"/>
  <c r="AN14" i="4"/>
  <c r="AL14" i="4"/>
  <c r="AJ14" i="4"/>
  <c r="AH14" i="4"/>
  <c r="AF14" i="4"/>
  <c r="AD14" i="4"/>
  <c r="AB14" i="4"/>
  <c r="Z14" i="4"/>
  <c r="X14" i="4"/>
  <c r="V14" i="4"/>
  <c r="T14" i="4"/>
  <c r="R14" i="4"/>
  <c r="P14" i="4"/>
  <c r="N14" i="4"/>
  <c r="L14" i="4"/>
  <c r="BK13" i="4"/>
  <c r="BJ13" i="4"/>
  <c r="BH13" i="4"/>
  <c r="BI13" i="4" s="1"/>
  <c r="BG13" i="4"/>
  <c r="BF13" i="4"/>
  <c r="BD13" i="4"/>
  <c r="BB13" i="4"/>
  <c r="AZ13" i="4"/>
  <c r="AX13" i="4"/>
  <c r="AV13" i="4"/>
  <c r="AT13" i="4"/>
  <c r="AR13" i="4"/>
  <c r="AP13" i="4"/>
  <c r="AN13" i="4"/>
  <c r="AL13" i="4"/>
  <c r="AJ13" i="4"/>
  <c r="AH13" i="4"/>
  <c r="AF13" i="4"/>
  <c r="AD13" i="4"/>
  <c r="AB13" i="4"/>
  <c r="Z13" i="4"/>
  <c r="X13" i="4"/>
  <c r="V13" i="4"/>
  <c r="T13" i="4"/>
  <c r="R13" i="4"/>
  <c r="P13" i="4"/>
  <c r="N13" i="4"/>
  <c r="L13" i="4"/>
  <c r="K13" i="4"/>
  <c r="BH8" i="4"/>
  <c r="E23" i="3"/>
  <c r="E51" i="2"/>
  <c r="BG21" i="3"/>
  <c r="BJ21" i="3" s="1"/>
  <c r="BF21" i="3"/>
  <c r="BD21" i="3"/>
  <c r="BB21" i="3"/>
  <c r="AZ21" i="3"/>
  <c r="AX21" i="3"/>
  <c r="AV21" i="3"/>
  <c r="AT21" i="3"/>
  <c r="AR21" i="3"/>
  <c r="AP21" i="3"/>
  <c r="AN21" i="3"/>
  <c r="AL21" i="3"/>
  <c r="AJ21" i="3"/>
  <c r="AH21" i="3"/>
  <c r="AF21" i="3"/>
  <c r="AD21" i="3"/>
  <c r="AB21" i="3"/>
  <c r="Z21" i="3"/>
  <c r="X21" i="3"/>
  <c r="V21" i="3"/>
  <c r="T21" i="3"/>
  <c r="R21" i="3"/>
  <c r="P21" i="3"/>
  <c r="N21" i="3"/>
  <c r="L21" i="3"/>
  <c r="BG20" i="3"/>
  <c r="BJ20" i="3" s="1"/>
  <c r="BF20" i="3"/>
  <c r="BD20" i="3"/>
  <c r="BB20" i="3"/>
  <c r="AZ20" i="3"/>
  <c r="AX20" i="3"/>
  <c r="AV20" i="3"/>
  <c r="AT20" i="3"/>
  <c r="AR20" i="3"/>
  <c r="AP20" i="3"/>
  <c r="AN20" i="3"/>
  <c r="AL20" i="3"/>
  <c r="AJ20" i="3"/>
  <c r="AH20" i="3"/>
  <c r="AF20" i="3"/>
  <c r="AD20" i="3"/>
  <c r="AB20" i="3"/>
  <c r="Z20" i="3"/>
  <c r="X20" i="3"/>
  <c r="V20" i="3"/>
  <c r="T20" i="3"/>
  <c r="R20" i="3"/>
  <c r="P20" i="3"/>
  <c r="N20" i="3"/>
  <c r="L20" i="3"/>
  <c r="BK19" i="3"/>
  <c r="BL19" i="3" s="1"/>
  <c r="BJ19" i="3"/>
  <c r="BH19" i="3"/>
  <c r="BI19" i="3" s="1"/>
  <c r="BG19" i="3"/>
  <c r="BF19" i="3"/>
  <c r="BD19" i="3"/>
  <c r="BB19" i="3"/>
  <c r="AZ19" i="3"/>
  <c r="AX19" i="3"/>
  <c r="AV19" i="3"/>
  <c r="AT19" i="3"/>
  <c r="AR19" i="3"/>
  <c r="AP19" i="3"/>
  <c r="AN19" i="3"/>
  <c r="AL19" i="3"/>
  <c r="AJ19" i="3"/>
  <c r="AH19" i="3"/>
  <c r="AF19" i="3"/>
  <c r="AD19" i="3"/>
  <c r="AB19" i="3"/>
  <c r="Z19" i="3"/>
  <c r="X19" i="3"/>
  <c r="V19" i="3"/>
  <c r="T19" i="3"/>
  <c r="R19" i="3"/>
  <c r="P19" i="3"/>
  <c r="N19" i="3"/>
  <c r="L19" i="3"/>
  <c r="BG18" i="3"/>
  <c r="BJ18" i="3" s="1"/>
  <c r="BF18" i="3"/>
  <c r="BD18" i="3"/>
  <c r="BB18" i="3"/>
  <c r="AZ18" i="3"/>
  <c r="AX18" i="3"/>
  <c r="AV18" i="3"/>
  <c r="AT18" i="3"/>
  <c r="AR18" i="3"/>
  <c r="AP18" i="3"/>
  <c r="AN18" i="3"/>
  <c r="AL18" i="3"/>
  <c r="AJ18" i="3"/>
  <c r="AH18" i="3"/>
  <c r="AF18" i="3"/>
  <c r="AD18" i="3"/>
  <c r="AB18" i="3"/>
  <c r="Z18" i="3"/>
  <c r="X18" i="3"/>
  <c r="V18" i="3"/>
  <c r="T18" i="3"/>
  <c r="R18" i="3"/>
  <c r="P18" i="3"/>
  <c r="N18" i="3"/>
  <c r="L18" i="3"/>
  <c r="BG17" i="3"/>
  <c r="BJ17" i="3" s="1"/>
  <c r="BF17" i="3"/>
  <c r="BD17" i="3"/>
  <c r="BB17" i="3"/>
  <c r="AZ17" i="3"/>
  <c r="AX17" i="3"/>
  <c r="AV17" i="3"/>
  <c r="AT17" i="3"/>
  <c r="AR17" i="3"/>
  <c r="AP17" i="3"/>
  <c r="AN17" i="3"/>
  <c r="AL17" i="3"/>
  <c r="AJ17" i="3"/>
  <c r="AH17" i="3"/>
  <c r="AF17" i="3"/>
  <c r="AD17" i="3"/>
  <c r="AB17" i="3"/>
  <c r="Z17" i="3"/>
  <c r="X17" i="3"/>
  <c r="V17" i="3"/>
  <c r="T17" i="3"/>
  <c r="R17" i="3"/>
  <c r="P17" i="3"/>
  <c r="N17" i="3"/>
  <c r="L17" i="3"/>
  <c r="BK16" i="3"/>
  <c r="BL16" i="3" s="1"/>
  <c r="BJ16" i="3"/>
  <c r="BH16" i="3"/>
  <c r="BI16" i="3" s="1"/>
  <c r="BG16" i="3"/>
  <c r="BF16" i="3"/>
  <c r="BD16" i="3"/>
  <c r="BB16" i="3"/>
  <c r="AZ16" i="3"/>
  <c r="AX16" i="3"/>
  <c r="AV16" i="3"/>
  <c r="AT16" i="3"/>
  <c r="AR16" i="3"/>
  <c r="AP16" i="3"/>
  <c r="AN16" i="3"/>
  <c r="AL16" i="3"/>
  <c r="AJ16" i="3"/>
  <c r="AH16" i="3"/>
  <c r="AF16" i="3"/>
  <c r="AD16" i="3"/>
  <c r="AB16" i="3"/>
  <c r="Z16" i="3"/>
  <c r="X16" i="3"/>
  <c r="V16" i="3"/>
  <c r="T16" i="3"/>
  <c r="R16" i="3"/>
  <c r="P16" i="3"/>
  <c r="N16" i="3"/>
  <c r="L16" i="3"/>
  <c r="BG15" i="3"/>
  <c r="BJ15" i="3" s="1"/>
  <c r="BF15" i="3"/>
  <c r="BD15" i="3"/>
  <c r="BB15" i="3"/>
  <c r="AZ15" i="3"/>
  <c r="AX15" i="3"/>
  <c r="AV15" i="3"/>
  <c r="AT15" i="3"/>
  <c r="AR15" i="3"/>
  <c r="AP15" i="3"/>
  <c r="AN15" i="3"/>
  <c r="AL15" i="3"/>
  <c r="AJ15" i="3"/>
  <c r="AH15" i="3"/>
  <c r="AF15" i="3"/>
  <c r="AD15" i="3"/>
  <c r="AB15" i="3"/>
  <c r="Z15" i="3"/>
  <c r="X15" i="3"/>
  <c r="V15" i="3"/>
  <c r="T15" i="3"/>
  <c r="R15" i="3"/>
  <c r="P15" i="3"/>
  <c r="N15" i="3"/>
  <c r="L15" i="3"/>
  <c r="BK14" i="3"/>
  <c r="BJ14" i="3"/>
  <c r="BH14" i="3"/>
  <c r="BG14" i="3"/>
  <c r="BF14" i="3"/>
  <c r="BD14" i="3"/>
  <c r="BB14" i="3"/>
  <c r="AZ14" i="3"/>
  <c r="AX14" i="3"/>
  <c r="AV14" i="3"/>
  <c r="AT14" i="3"/>
  <c r="AR14" i="3"/>
  <c r="AP14" i="3"/>
  <c r="AN14" i="3"/>
  <c r="AL14" i="3"/>
  <c r="AJ14" i="3"/>
  <c r="AH14" i="3"/>
  <c r="AF14" i="3"/>
  <c r="AD14" i="3"/>
  <c r="AB14" i="3"/>
  <c r="Z14" i="3"/>
  <c r="X14" i="3"/>
  <c r="V14" i="3"/>
  <c r="T14" i="3"/>
  <c r="R14" i="3"/>
  <c r="P14" i="3"/>
  <c r="N14" i="3"/>
  <c r="L14" i="3"/>
  <c r="K14" i="3"/>
  <c r="BH8" i="3"/>
  <c r="N49" i="2"/>
  <c r="L49" i="2"/>
  <c r="N48" i="2"/>
  <c r="L48" i="2"/>
  <c r="N47" i="2"/>
  <c r="L47" i="2"/>
  <c r="N46" i="2"/>
  <c r="L46" i="2"/>
  <c r="N45" i="2"/>
  <c r="L45" i="2"/>
  <c r="N44" i="2"/>
  <c r="L44" i="2"/>
  <c r="N43" i="2"/>
  <c r="L43" i="2"/>
  <c r="N42" i="2"/>
  <c r="L42" i="2"/>
  <c r="N41" i="2"/>
  <c r="L41" i="2"/>
  <c r="N40" i="2"/>
  <c r="L40" i="2"/>
  <c r="N39" i="2"/>
  <c r="L39" i="2"/>
  <c r="N38" i="2"/>
  <c r="L38" i="2"/>
  <c r="N37" i="2"/>
  <c r="L37" i="2"/>
  <c r="N36" i="2"/>
  <c r="L36" i="2"/>
  <c r="N35" i="2"/>
  <c r="L35" i="2"/>
  <c r="N34" i="2"/>
  <c r="L34" i="2"/>
  <c r="N33" i="2"/>
  <c r="L33" i="2"/>
  <c r="N32" i="2"/>
  <c r="L32" i="2"/>
  <c r="N31" i="2"/>
  <c r="L31" i="2"/>
  <c r="N30" i="2"/>
  <c r="L30" i="2"/>
  <c r="N29" i="2"/>
  <c r="L29" i="2"/>
  <c r="N28" i="2"/>
  <c r="L28" i="2"/>
  <c r="N27" i="2"/>
  <c r="L27" i="2"/>
  <c r="N26" i="2"/>
  <c r="L26" i="2"/>
  <c r="N25" i="2"/>
  <c r="L25" i="2"/>
  <c r="N24" i="2"/>
  <c r="L24" i="2"/>
  <c r="N23" i="2"/>
  <c r="L23" i="2"/>
  <c r="N22" i="2"/>
  <c r="L22" i="2"/>
  <c r="N21" i="2"/>
  <c r="L21" i="2"/>
  <c r="N20" i="2"/>
  <c r="L20" i="2"/>
  <c r="N19" i="2"/>
  <c r="L19" i="2"/>
  <c r="N18" i="2"/>
  <c r="L18" i="2"/>
  <c r="N17" i="2"/>
  <c r="L17" i="2"/>
  <c r="N16" i="2"/>
  <c r="L16" i="2"/>
  <c r="N15" i="2"/>
  <c r="L15" i="2"/>
  <c r="P8" i="2"/>
  <c r="L51" i="2" l="1"/>
  <c r="F15" i="1" s="1"/>
  <c r="E15" i="1" s="1"/>
  <c r="X35" i="4"/>
  <c r="AN35" i="4"/>
  <c r="BD35" i="4"/>
  <c r="F17" i="1" s="1"/>
  <c r="E17" i="1" s="1"/>
  <c r="BH24" i="4"/>
  <c r="BI24" i="4" s="1"/>
  <c r="P35" i="4"/>
  <c r="AF35" i="4"/>
  <c r="AV35" i="4"/>
  <c r="BH14" i="4"/>
  <c r="BI14" i="4" s="1"/>
  <c r="BH17" i="4"/>
  <c r="BK17" i="4" s="1"/>
  <c r="BL17" i="4" s="1"/>
  <c r="BH15" i="3"/>
  <c r="BK15" i="3" s="1"/>
  <c r="BH30" i="4"/>
  <c r="BI30" i="4" s="1"/>
  <c r="BH33" i="4"/>
  <c r="P23" i="3"/>
  <c r="X23" i="3"/>
  <c r="AF23" i="3"/>
  <c r="AN23" i="3"/>
  <c r="AV23" i="3"/>
  <c r="BD23" i="3"/>
  <c r="F16" i="1" s="1"/>
  <c r="E16" i="1" s="1"/>
  <c r="R23" i="3"/>
  <c r="AH23" i="3"/>
  <c r="AX23" i="3"/>
  <c r="BH20" i="3"/>
  <c r="BI20" i="3" s="1"/>
  <c r="R35" i="4"/>
  <c r="AH35" i="4"/>
  <c r="AX35" i="4"/>
  <c r="L23" i="3"/>
  <c r="T23" i="3"/>
  <c r="AB23" i="3"/>
  <c r="AJ23" i="3"/>
  <c r="AR23" i="3"/>
  <c r="AZ23" i="3"/>
  <c r="BL14" i="3"/>
  <c r="BH17" i="3"/>
  <c r="BI17" i="3" s="1"/>
  <c r="BH20" i="4"/>
  <c r="BK20" i="4" s="1"/>
  <c r="BL20" i="4" s="1"/>
  <c r="BH23" i="4"/>
  <c r="BK23" i="4" s="1"/>
  <c r="BH25" i="4"/>
  <c r="BK25" i="4" s="1"/>
  <c r="BL25" i="4" s="1"/>
  <c r="N51" i="2"/>
  <c r="H15" i="1" s="1"/>
  <c r="G15" i="1" s="1"/>
  <c r="Z23" i="3"/>
  <c r="AP23" i="3"/>
  <c r="BF23" i="3"/>
  <c r="H16" i="1" s="1"/>
  <c r="G16" i="1" s="1"/>
  <c r="Z35" i="4"/>
  <c r="AP35" i="4"/>
  <c r="BF35" i="4"/>
  <c r="H17" i="1" s="1"/>
  <c r="G17" i="1" s="1"/>
  <c r="BH27" i="4"/>
  <c r="BI27" i="4" s="1"/>
  <c r="BH21" i="3"/>
  <c r="BK21" i="3" s="1"/>
  <c r="BL21" i="3" s="1"/>
  <c r="N35" i="4"/>
  <c r="V35" i="4"/>
  <c r="AD35" i="4"/>
  <c r="AL35" i="4"/>
  <c r="AT35" i="4"/>
  <c r="BB35" i="4"/>
  <c r="BH16" i="4"/>
  <c r="BI16" i="4" s="1"/>
  <c r="BH19" i="4"/>
  <c r="BK19" i="4" s="1"/>
  <c r="BH21" i="4"/>
  <c r="BK21" i="4" s="1"/>
  <c r="BL21" i="4" s="1"/>
  <c r="BH32" i="4"/>
  <c r="BI32" i="4" s="1"/>
  <c r="BH28" i="4"/>
  <c r="BI28" i="4" s="1"/>
  <c r="N23" i="3"/>
  <c r="V23" i="3"/>
  <c r="AD23" i="3"/>
  <c r="AL23" i="3"/>
  <c r="AT23" i="3"/>
  <c r="BB23" i="3"/>
  <c r="BI14" i="3"/>
  <c r="BH18" i="3"/>
  <c r="BI18" i="3" s="1"/>
  <c r="L35" i="4"/>
  <c r="T35" i="4"/>
  <c r="AB35" i="4"/>
  <c r="AJ35" i="4"/>
  <c r="AR35" i="4"/>
  <c r="AZ35" i="4"/>
  <c r="BL13" i="4"/>
  <c r="BH15" i="4"/>
  <c r="BH18" i="4"/>
  <c r="BK18" i="4" s="1"/>
  <c r="BL18" i="4" s="1"/>
  <c r="BH22" i="4"/>
  <c r="BK22" i="4" s="1"/>
  <c r="BL22" i="4" s="1"/>
  <c r="BH26" i="4"/>
  <c r="BK26" i="4" s="1"/>
  <c r="BL26" i="4" s="1"/>
  <c r="BH29" i="4"/>
  <c r="BK29" i="4" s="1"/>
  <c r="BL29" i="4" s="1"/>
  <c r="BH31" i="4"/>
  <c r="BK31" i="4" s="1"/>
  <c r="BL31" i="4" s="1"/>
  <c r="BI15" i="3"/>
  <c r="BI33" i="4" l="1"/>
  <c r="BK33" i="4"/>
  <c r="BL33" i="4" s="1"/>
  <c r="BI17" i="4"/>
  <c r="BK20" i="3"/>
  <c r="BL20" i="3" s="1"/>
  <c r="BK27" i="4"/>
  <c r="BL27" i="4" s="1"/>
  <c r="BK30" i="4"/>
  <c r="BL30" i="4" s="1"/>
  <c r="BK32" i="4"/>
  <c r="BL32" i="4" s="1"/>
  <c r="BI18" i="4"/>
  <c r="BI26" i="4"/>
  <c r="BI20" i="4"/>
  <c r="BK28" i="4"/>
  <c r="BL28" i="4" s="1"/>
  <c r="BK16" i="4"/>
  <c r="BL16" i="4" s="1"/>
  <c r="BI31" i="4"/>
  <c r="BK14" i="4"/>
  <c r="BL14" i="4" s="1"/>
  <c r="BI21" i="3"/>
  <c r="BK24" i="4"/>
  <c r="BL24" i="4" s="1"/>
  <c r="F18" i="1"/>
  <c r="BI22" i="4"/>
  <c r="BI29" i="4"/>
  <c r="BH35" i="4"/>
  <c r="BK18" i="3"/>
  <c r="BL18" i="3" s="1"/>
  <c r="BH23" i="3"/>
  <c r="BK15" i="4"/>
  <c r="BL15" i="4" s="1"/>
  <c r="BI25" i="4"/>
  <c r="BI15" i="4"/>
  <c r="BK17" i="3"/>
  <c r="BL17" i="3" s="1"/>
  <c r="BI21" i="4"/>
  <c r="I17" i="1"/>
  <c r="K17" i="1" s="1"/>
  <c r="H18" i="1"/>
  <c r="BL15" i="3"/>
  <c r="BK35" i="4" l="1"/>
  <c r="L17" i="1"/>
  <c r="I15" i="1"/>
  <c r="K15" i="1" s="1"/>
  <c r="L16" i="1"/>
  <c r="I16" i="1"/>
  <c r="K16" i="1" s="1"/>
  <c r="BK23" i="3"/>
  <c r="L18" i="1" l="1"/>
</calcChain>
</file>

<file path=xl/sharedStrings.xml><?xml version="1.0" encoding="utf-8"?>
<sst xmlns="http://schemas.openxmlformats.org/spreadsheetml/2006/main" count="680" uniqueCount="270">
  <si>
    <t>21</t>
  </si>
  <si>
    <t>15</t>
  </si>
  <si>
    <t>ÚHERCE, výstavba kanalizace - NEUZNATELNÉ NÁKLADY, opr.15.4.2019</t>
  </si>
  <si>
    <t>D</t>
  </si>
  <si>
    <t>01</t>
  </si>
  <si>
    <t>SO 04 - Kanalizační přípojky</t>
  </si>
  <si>
    <t>1</t>
  </si>
  <si>
    <t>2</t>
  </si>
  <si>
    <t>02</t>
  </si>
  <si>
    <t>SO 05 - Opravy vozovky KSÚS po dokončení stavby</t>
  </si>
  <si>
    <t>03</t>
  </si>
  <si>
    <t>VRN</t>
  </si>
  <si>
    <t>m</t>
  </si>
  <si>
    <t>m3</t>
  </si>
  <si>
    <t>01 - SO 04 - Kanalizační přípojky</t>
  </si>
  <si>
    <t>MJ</t>
  </si>
  <si>
    <t>Množství</t>
  </si>
  <si>
    <t>HSV</t>
  </si>
  <si>
    <t xml:space="preserve"> Práce a dodávky HSV</t>
  </si>
  <si>
    <t>Zemní práce</t>
  </si>
  <si>
    <t>K</t>
  </si>
  <si>
    <t>141721116</t>
  </si>
  <si>
    <t>Řízený zemní protlak v hornině tř. 1 až 4, včetně protlačení trub v hloubce do 6 m vnějšího průměru vrtu přes 160 do 225 mm</t>
  </si>
  <si>
    <t>4</t>
  </si>
  <si>
    <t>132101204</t>
  </si>
  <si>
    <t>Hloubení zapažených i nezapažených rýh šířky přes 600 do 2 000 mm s urovnáním dna do předepsaného profilu a spádu v horninách tř. 1 a 2 přes 5 000 m3</t>
  </si>
  <si>
    <t>3</t>
  </si>
  <si>
    <t>132201204</t>
  </si>
  <si>
    <t>Hloubení zapažených i nezapažených rýh šířky přes 600 do 2 000 mm s urovnáním dna do předepsaného profilu a spádu v hornině tř. 3 přes 5 000 m3</t>
  </si>
  <si>
    <t>132301204</t>
  </si>
  <si>
    <t>Hloubení zapažených i nezapažených rýh šířky přes 600 do 2 000 mm s urovnáním dna do předepsaného profilu a spádu v hornině tř. 4 přes 5 000 m3</t>
  </si>
  <si>
    <t>5</t>
  </si>
  <si>
    <t>132401201</t>
  </si>
  <si>
    <t>Hloubení zapažených i nezapažených rýh šířky přes 600 do 2 000 mm s urovnáním dna do předepsaného profilu a spádu s použitím trhavin v hornině tř. 5 pro jakékoliv množství</t>
  </si>
  <si>
    <t>6</t>
  </si>
  <si>
    <t>151101102</t>
  </si>
  <si>
    <t>Zřízení příložného pažení a rozepření stěn rýh hl do 4 m</t>
  </si>
  <si>
    <t>m2</t>
  </si>
  <si>
    <t>7</t>
  </si>
  <si>
    <t>151101112</t>
  </si>
  <si>
    <t>Odstranění příložného pažení a rozepření stěn rýh hl do 4 m</t>
  </si>
  <si>
    <t>8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</si>
  <si>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</si>
  <si>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</si>
  <si>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9</t>
  </si>
  <si>
    <t>162701105R</t>
  </si>
  <si>
    <t>Vodorovné přemístění výkopku nebo sypaniny po suchu na obvyklém dopravním prostředku, bez naložení výkopku, avšak se složením bez rozhrnutí z horniny tř. 1 až 4 na mezideponii</t>
  </si>
  <si>
    <t>10</t>
  </si>
  <si>
    <t>167101102</t>
  </si>
  <si>
    <t>Nakládání, skládání a překládání neulehlého výkopku nebo sypaniny nakládání, množství přes 100 m3, z hornin tř. 1 až 4</t>
  </si>
  <si>
    <t>11</t>
  </si>
  <si>
    <t>162601102R</t>
  </si>
  <si>
    <t>Vodorovné přemístění výkopku nebo sypaniny po suchu na obvyklém dopravním prostředku, bez naložení výkopku, avšak se složením bez rozhrnutí z horniny tř. 1 až 4 z mezideponie na skládku</t>
  </si>
  <si>
    <t>12</t>
  </si>
  <si>
    <t>171201201</t>
  </si>
  <si>
    <t>Uložení sypaniny na skládky</t>
  </si>
  <si>
    <t>13</t>
  </si>
  <si>
    <t>171201211</t>
  </si>
  <si>
    <t>Poplatek za uložení odpadu ze sypaniny na skládce (skládkovné)</t>
  </si>
  <si>
    <t>t</t>
  </si>
  <si>
    <t>14</t>
  </si>
  <si>
    <t>174101101</t>
  </si>
  <si>
    <t>Zásyp jam, šachet rýh nebo kolem objektů sypaninou se zhutněním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</si>
  <si>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</si>
  <si>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</si>
  <si>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16</t>
  </si>
  <si>
    <t>M</t>
  </si>
  <si>
    <t>583373020</t>
  </si>
  <si>
    <t>štěrkopísek frakce 0-16</t>
  </si>
  <si>
    <t>Svislé a kompletní konstrukce</t>
  </si>
  <si>
    <t>17</t>
  </si>
  <si>
    <t>359901111</t>
  </si>
  <si>
    <t>Vyčištění stok jakékoliv výšky</t>
  </si>
  <si>
    <t>Vodorovné konstrukce</t>
  </si>
  <si>
    <t>18</t>
  </si>
  <si>
    <t>451572111</t>
  </si>
  <si>
    <t>Lože pod potrubí otevřený výkop z kameniva drobného těženého</t>
  </si>
  <si>
    <t>Trubní vedení</t>
  </si>
  <si>
    <t>19</t>
  </si>
  <si>
    <t>831312121</t>
  </si>
  <si>
    <t>Montáž potrubí z trub kameninových hrdlových s integrovaným těsněním v otevřeném výkopu ve sklonu do 20 % DN 150</t>
  </si>
  <si>
    <t>20</t>
  </si>
  <si>
    <t>597106750</t>
  </si>
  <si>
    <t>trouba kameninová glazovaná DN150mm L1,50m spojovací systém F</t>
  </si>
  <si>
    <t>837312221</t>
  </si>
  <si>
    <t>Montáž kameninových tvarovek na potrubí z trub kameninových v otevřeném výkopu s integrovaným těsněním jednoosých DN 150</t>
  </si>
  <si>
    <t>kus</t>
  </si>
  <si>
    <t>22</t>
  </si>
  <si>
    <t>597110240</t>
  </si>
  <si>
    <t>koleno kameninové glazované DN150mm 90° spojovací systém F</t>
  </si>
  <si>
    <t>23</t>
  </si>
  <si>
    <t>597108420</t>
  </si>
  <si>
    <t>trouba kameninová glazovaná zkrácená DN150mm L60(75)cm spojovací systém F</t>
  </si>
  <si>
    <t>24</t>
  </si>
  <si>
    <t>871185201</t>
  </si>
  <si>
    <t>Montáž kanalizačního potrubí z plastů z polyetylenu PE 100 svařovaných elektrotvarovkou v otevřeném výkopu ve sklonu do 20 % SDR 11/PN16 D 40 x 3,7 mm</t>
  </si>
  <si>
    <t>25</t>
  </si>
  <si>
    <t>286133800</t>
  </si>
  <si>
    <t>potrubí kanalizační tlakové PE100 SDR 11, návin se signalizační vrstvou 40 x 3,7 mm</t>
  </si>
  <si>
    <t>26</t>
  </si>
  <si>
    <t>871215201</t>
  </si>
  <si>
    <t>Montáž kanalizačního potrubí z plastů z polyetylenu PE 100 svařovaných elektrotvarovkou v otevřeném výkopu ve sklonu do 20 % SDR 11/PN16 D 50 x 4,6 mm</t>
  </si>
  <si>
    <t>27</t>
  </si>
  <si>
    <t>286133810</t>
  </si>
  <si>
    <t>potrubí kanalizační tlakové PE100 SDR 11, návin se signalizační vrstvou 50 x 4,6 mm</t>
  </si>
  <si>
    <t>28</t>
  </si>
  <si>
    <t>871225201</t>
  </si>
  <si>
    <t>Montáž kanalizačního potrubí z plastů z polyetylenu PE 100 svařovaných elektrotvarovkou v otevřeném výkopu ve sklonu do 20 % SDR 11/PN16 D 63 x 5,8 mm</t>
  </si>
  <si>
    <t>29</t>
  </si>
  <si>
    <t>286133820</t>
  </si>
  <si>
    <t>potrubí kanalizační tlakové PE100 SDR 11, návin se signalizační vrstvou 63 x 5,8 mm</t>
  </si>
  <si>
    <t>30</t>
  </si>
  <si>
    <t>899623141</t>
  </si>
  <si>
    <t>Obetonování potrubí nebo zdiva stok betonem prostým v otevřeném výkopu, beton tř. C 12/15</t>
  </si>
  <si>
    <t>998</t>
  </si>
  <si>
    <t>Přesun hmot</t>
  </si>
  <si>
    <t>31</t>
  </si>
  <si>
    <t>998275101</t>
  </si>
  <si>
    <t>Přesun hmot pro trubní vedení hloubené z trub kameninových pro kanalizace v otevřeném výkopu dopravní vzdálenost do 15 m</t>
  </si>
  <si>
    <t>02 - SO 05 - Opravy vozovky KSÚS po dokončení stavby</t>
  </si>
  <si>
    <t>113154333</t>
  </si>
  <si>
    <t>Frézování živičného podkladu nebo krytu s naložením na dopravní prostředek plochy přes 1 000 do 10 000 m2 bez překážek v trase pruhu šířky přes 1 m do 2 m, tloušťky vrstvy 50 mm</t>
  </si>
  <si>
    <t>Komunikace</t>
  </si>
  <si>
    <t>573111111</t>
  </si>
  <si>
    <t>Postřik infiltrační PI z asfaltu silničního s posypem kamenivem, v množství 0,60 kg/m2</t>
  </si>
  <si>
    <t>577144221</t>
  </si>
  <si>
    <t>Asfaltový beton vrstva obrusná ACO 11 (ABS) s rozprostřením a se zhutněním z nemodifikovaného asfaltu v pruhu šířky přes 3 m tř. II, po zhutnění tl. 50 mm</t>
  </si>
  <si>
    <t>997</t>
  </si>
  <si>
    <t>Přesun sutě</t>
  </si>
  <si>
    <t>997221551R</t>
  </si>
  <si>
    <t>Vodorovná doprava suti bez naložení, ale se složením a s hrubým urovnáním ze sypkých materiálů</t>
  </si>
  <si>
    <t>997221845</t>
  </si>
  <si>
    <t>Poplatek za uložení stavebního odpadu na skládce (skládkovné) asfaltového bez obsahu dehtu zatříděného do Katalogu odpadů pod kódem 170 302</t>
  </si>
  <si>
    <t>03 - VRN</t>
  </si>
  <si>
    <t>D1</t>
  </si>
  <si>
    <t>Vedlejší rozpočtové náklady / viz Technické podmínky VaK MB /</t>
  </si>
  <si>
    <t>VaK MB, a.s.-TP 1.1</t>
  </si>
  <si>
    <t>Zařízení staveniště, provozní vlivy</t>
  </si>
  <si>
    <t>soubor</t>
  </si>
  <si>
    <t>VaK MB, a.s.-TP 1.10</t>
  </si>
  <si>
    <t>Další doplňující průzkumy</t>
  </si>
  <si>
    <t>VaK MB, a.s.-TP 1.11</t>
  </si>
  <si>
    <t>Pasportizace stávajících objektů – inventarizační prohlídky</t>
  </si>
  <si>
    <t>VaK MB, a.s.-TP 1.12</t>
  </si>
  <si>
    <t>Vytyčení podzemních zařízení, rizika a zvláštní opatření</t>
  </si>
  <si>
    <t>VaK MB, a.s.-TP 1.13</t>
  </si>
  <si>
    <t>Zaškolení pracovníků provozovatele/objednatele</t>
  </si>
  <si>
    <t>VaK MB, a.s.-TP 1.14</t>
  </si>
  <si>
    <t>Vytyčení stavby, ochrana geodetických bodů před poškozením</t>
  </si>
  <si>
    <t>VaK MB, a.s.-TP 1.15</t>
  </si>
  <si>
    <t>Zajištění a osvětlení výkopů a překopů</t>
  </si>
  <si>
    <t>VaK MB, a.s.-TP 1.16</t>
  </si>
  <si>
    <t>Havarijní plán</t>
  </si>
  <si>
    <t>VaK MB, a.s.-TP 1.17</t>
  </si>
  <si>
    <t>Zvláštní požadavky na zhotovení</t>
  </si>
  <si>
    <t>VaK MB, a.s.-TP 1.2</t>
  </si>
  <si>
    <t>Skládkovné</t>
  </si>
  <si>
    <t>VaK MB, a.s.-TP 1.3</t>
  </si>
  <si>
    <t>Fotodokumentace</t>
  </si>
  <si>
    <t>VaK MB, a.s.-TP 1.5</t>
  </si>
  <si>
    <t>Realizační dokumentace stavby včetně projednání a kontroly na stavbě</t>
  </si>
  <si>
    <t>VaK MB, a.s.-TP 1.6</t>
  </si>
  <si>
    <t>Plán bezpečnosti a ochrany zdraví při práci (BOZP)</t>
  </si>
  <si>
    <t>VaK MB, a.s.-TP 1.8</t>
  </si>
  <si>
    <t>Doklady požadované k předání a převzetí díla</t>
  </si>
  <si>
    <t>VaK MB, a.s.-TP 1.9</t>
  </si>
  <si>
    <t>Dokumentace skutečného provedení stavby a dokumentace geodetického zaměření stavby</t>
  </si>
  <si>
    <t>VaK MB, a.s.</t>
  </si>
  <si>
    <t>Náhrady ušlé produkce uživatelům pozemků dotčených stavbou</t>
  </si>
  <si>
    <t>VaK MB, a.s., TP 2.1</t>
  </si>
  <si>
    <t>Individuální a garanční zkoušky, revize, hutnící zkoušky</t>
  </si>
  <si>
    <t>Vak MB, a.s. D1</t>
  </si>
  <si>
    <t>DIO vypracování - projednání s úřady pro uzavírky místních a KSÚS komunikací, včetně projednání objízdné trasy pro úplnou uzavírku silnice III.tř.</t>
  </si>
  <si>
    <t>Vak MB, a.s. D2</t>
  </si>
  <si>
    <t>DIO - zajištění na místních komunikacích</t>
  </si>
  <si>
    <t>VaK MB, a.s. D3</t>
  </si>
  <si>
    <t>DIO - zajištění na komunikaci KSÚS, vč. označení odjízdných tras</t>
  </si>
  <si>
    <t>Kód položky</t>
  </si>
  <si>
    <t>Název</t>
  </si>
  <si>
    <t>Cena celkem</t>
  </si>
  <si>
    <t>NÁZEV AKCE :</t>
  </si>
  <si>
    <t>Odkanalizování povodí Jizery - část B</t>
  </si>
  <si>
    <t xml:space="preserve">ETAPA STAVBY : </t>
  </si>
  <si>
    <t>ČÍSLO SMLOUVY OBJEDNATELE :</t>
  </si>
  <si>
    <t>VRI/SOD/2020/Ži</t>
  </si>
  <si>
    <t>ČÍSLO SMLOUVY ZHOTOVITELE :</t>
  </si>
  <si>
    <t>VCES-6003</t>
  </si>
  <si>
    <t>OBJEDNATEL :</t>
  </si>
  <si>
    <t>Vododvody a kanalizace Mladá Boleslav, a.s.</t>
  </si>
  <si>
    <t>ZHOTOVITEL :</t>
  </si>
  <si>
    <t>VCES a.s.</t>
  </si>
  <si>
    <t>Dne:</t>
  </si>
  <si>
    <t>SOD</t>
  </si>
  <si>
    <t>Dosud provedeno</t>
  </si>
  <si>
    <t>Fakturace 2020/10</t>
  </si>
  <si>
    <t>Fakturace 2020/11</t>
  </si>
  <si>
    <t>Fakturace 2020/12</t>
  </si>
  <si>
    <t>Fakturace 2021/10</t>
  </si>
  <si>
    <t>Fakturace 2021/11</t>
  </si>
  <si>
    <t>Fakturace 2021/12</t>
  </si>
  <si>
    <t>Fakturace 2022/02</t>
  </si>
  <si>
    <t>Fakturace 2022/03</t>
  </si>
  <si>
    <t>Provedeno od počátku</t>
  </si>
  <si>
    <t>Zbývá provést</t>
  </si>
  <si>
    <t>zkrácený popis</t>
  </si>
  <si>
    <t>cena bez DPH</t>
  </si>
  <si>
    <t>SOUPIS PROVEDENÝCH PRACÍ K DATU:</t>
  </si>
  <si>
    <t>OBJEKT :</t>
  </si>
  <si>
    <t>Fakturace 2020/5</t>
  </si>
  <si>
    <t>Fakturace 2020/6</t>
  </si>
  <si>
    <t>Fakturace 2020/7</t>
  </si>
  <si>
    <t>Fakturace 2020/8</t>
  </si>
  <si>
    <t>Fakturace 2020/9</t>
  </si>
  <si>
    <t>Fakturace 2021/1</t>
  </si>
  <si>
    <t>Fakturace 2021/2</t>
  </si>
  <si>
    <t>Fakturace 2021/3</t>
  </si>
  <si>
    <t>Fakturace 2021/4</t>
  </si>
  <si>
    <t>Fakturace 2021/5</t>
  </si>
  <si>
    <t>Fakturace 2021/6</t>
  </si>
  <si>
    <t>Fakturace 2021/7</t>
  </si>
  <si>
    <t>Fakturace 2021/8</t>
  </si>
  <si>
    <t>Fakturace 2021/9</t>
  </si>
  <si>
    <t>Fakturace 2022/1</t>
  </si>
  <si>
    <t>Fakturace 2022/2</t>
  </si>
  <si>
    <t>Fakturace 2022/3</t>
  </si>
  <si>
    <t>Č.pol.</t>
  </si>
  <si>
    <t>Cena/jedn (Kč)</t>
  </si>
  <si>
    <t>množství</t>
  </si>
  <si>
    <t>procentuálně</t>
  </si>
  <si>
    <t>a</t>
  </si>
  <si>
    <t>Zhotovitel: Jiří Prokop</t>
  </si>
  <si>
    <t>Objednatel: Ing. Tomáš Žitný</t>
  </si>
  <si>
    <t>Správce stavby: Ing. Jakub Mucha</t>
  </si>
  <si>
    <t>Poznámky TDS 03/2021</t>
  </si>
  <si>
    <t>OK</t>
  </si>
  <si>
    <t>Poznámky TDS 04/2021</t>
  </si>
  <si>
    <t>Není paženo v tomto rozsahu</t>
  </si>
  <si>
    <t>Odkanalizování obcí v povodí Jizery - část B</t>
  </si>
  <si>
    <t>Poznámky TDS 06/2021</t>
  </si>
  <si>
    <t>Prosím o ponížení ve vztahu k objemu hloubení</t>
  </si>
  <si>
    <t>Poznámky TDS 07/2021</t>
  </si>
  <si>
    <t>opraveno</t>
  </si>
  <si>
    <t>Poznámky TDS 08/2021</t>
  </si>
  <si>
    <t>Nebylo proveeno, nelze fakturovat</t>
  </si>
  <si>
    <t>Na 15m přípojek nebylo použito toto množství</t>
  </si>
  <si>
    <t>Prosím nefakturovat ve vztahu k aktuální prostavěnosti objektu KP a obnovy vozovek</t>
  </si>
  <si>
    <t>doloženo</t>
  </si>
  <si>
    <t>Poznámky 9/21</t>
  </si>
  <si>
    <t>5% ponechat</t>
  </si>
  <si>
    <t>Doložit vážní lístky</t>
  </si>
  <si>
    <t>Poznámky TDS 09/2021</t>
  </si>
  <si>
    <t>TDS 11/21</t>
  </si>
  <si>
    <t>TDS 12/21</t>
  </si>
  <si>
    <t>chybí obnova komunikací, ČSOV, prosím ponechat 15%</t>
  </si>
  <si>
    <t>nesouhlasím s dofakturací, nedokončeno, nepředloženo</t>
  </si>
  <si>
    <t>Vícepráce - méněpráce</t>
  </si>
  <si>
    <t>j. cena</t>
  </si>
  <si>
    <t>Cena Celkem</t>
  </si>
  <si>
    <t>j.cena</t>
  </si>
  <si>
    <t>Celkem dle realizace</t>
  </si>
  <si>
    <t>Celková cena dle realizace</t>
  </si>
  <si>
    <t>rozdíl délek</t>
  </si>
  <si>
    <t>Poměrný přepočet na změřenou délku GZ - délka (m)</t>
  </si>
  <si>
    <t>Autorský dozor:</t>
  </si>
  <si>
    <t>Objednatel:</t>
  </si>
  <si>
    <t>Zhotovitel:                               Správce stavby:</t>
  </si>
  <si>
    <t>Dne:                                        Dne:</t>
  </si>
  <si>
    <t>Fakturace 2022/12</t>
  </si>
  <si>
    <t>ÚHERCE, výstavba kanalizace - NEUZNATELNÉ NÁKLADY, doměrky</t>
  </si>
  <si>
    <t xml:space="preserve"> ÚHERCE, výstavba kanalizace - NEUZNATELNÉ NÁKLADY - doměrky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</si>
</sst>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0"/>
    <numFmt numFmtId="166" formatCode="#,##0\ &quot;Kč&quot;"/>
    <numFmt numFmtId="167" formatCode="#,##0.00\ [$€-1]"/>
    <numFmt numFmtId="168" formatCode="0_ ;\-0\ "/>
    <numFmt numFmtId="169" formatCode="d/m/yyyy;@"/>
    <numFmt numFmtId="170" formatCode="_-* #,##0.00\ [$€-1]_-;\-* #,##0.00\ [$€-1]_-;_-* &quot;-&quot;??\ [$€-1]_-;_-@_-"/>
    <numFmt numFmtId="171" formatCode="0.0%"/>
    <numFmt numFmtId="172" formatCode="#,##0.00\ &quot;Kč&quot;"/>
    <numFmt numFmtId="173" formatCode="#,##0.00_ ;\-#,##0.00\ "/>
    <numFmt numFmtId="174" formatCode="_-* #,##0\ _K_č_-;\-* #,##0\ _K_č_-;_-* &quot;-&quot;??\ _K_č_-;_-@_-"/>
  </numFmts>
  <fonts count="86" x14ac:knownFonts="1">
    <font>
      <sz val="8"/>
      <name val="Arial CE"/>
      <family val="2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960000"/>
      <name val="Arial CE"/>
      <family val="2"/>
      <charset val="238"/>
    </font>
    <font>
      <i/>
      <sz val="9"/>
      <color rgb="FF0000FF"/>
      <name val="Arial CE"/>
      <family val="2"/>
      <charset val="238"/>
    </font>
    <font>
      <sz val="8"/>
      <name val="Arial CE"/>
      <family val="2"/>
    </font>
    <font>
      <sz val="12"/>
      <name val="Arial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</font>
    <font>
      <b/>
      <sz val="12"/>
      <color indexed="18"/>
      <name val="Arial"/>
      <family val="2"/>
      <charset val="238"/>
    </font>
    <font>
      <sz val="12"/>
      <color indexed="18"/>
      <name val="Arial"/>
      <family val="2"/>
      <charset val="238"/>
    </font>
    <font>
      <sz val="12"/>
      <color indexed="17"/>
      <name val="Arial"/>
      <family val="2"/>
      <charset val="238"/>
    </font>
    <font>
      <sz val="12"/>
      <color indexed="10"/>
      <name val="Arial"/>
      <family val="2"/>
      <charset val="238"/>
    </font>
    <font>
      <b/>
      <sz val="12"/>
      <color indexed="18"/>
      <name val="Arial CE"/>
      <family val="2"/>
      <charset val="238"/>
    </font>
    <font>
      <sz val="12"/>
      <color indexed="18"/>
      <name val="Arial CE"/>
      <family val="2"/>
      <charset val="238"/>
    </font>
    <font>
      <sz val="12"/>
      <color indexed="17"/>
      <name val="Arial CE"/>
      <family val="2"/>
      <charset val="238"/>
    </font>
    <font>
      <sz val="12"/>
      <color indexed="10"/>
      <name val="Arial CE"/>
      <family val="2"/>
      <charset val="238"/>
    </font>
    <font>
      <b/>
      <sz val="12"/>
      <name val="Arial"/>
      <family val="2"/>
    </font>
    <font>
      <sz val="8"/>
      <name val="Arial"/>
      <family val="2"/>
      <charset val="238"/>
    </font>
    <font>
      <b/>
      <sz val="8"/>
      <color indexed="12"/>
      <name val="Arial"/>
      <family val="2"/>
    </font>
    <font>
      <b/>
      <sz val="10"/>
      <color indexed="18"/>
      <name val="Arial"/>
      <family val="2"/>
      <charset val="238"/>
    </font>
    <font>
      <sz val="8"/>
      <color indexed="18"/>
      <name val="Arial"/>
      <family val="2"/>
      <charset val="238"/>
    </font>
    <font>
      <b/>
      <sz val="8"/>
      <name val="Arial"/>
      <family val="2"/>
    </font>
    <font>
      <sz val="8"/>
      <name val="Arial CE"/>
      <family val="2"/>
      <charset val="238"/>
    </font>
    <font>
      <b/>
      <sz val="8"/>
      <color indexed="18"/>
      <name val="Arial"/>
      <family val="2"/>
      <charset val="238"/>
    </font>
    <font>
      <sz val="8"/>
      <color indexed="17"/>
      <name val="Arial"/>
      <family val="2"/>
      <charset val="238"/>
    </font>
    <font>
      <sz val="8"/>
      <color indexed="10"/>
      <name val="Arial"/>
      <family val="2"/>
      <charset val="238"/>
    </font>
    <font>
      <b/>
      <sz val="9"/>
      <name val="Arial CE"/>
      <family val="2"/>
      <charset val="238"/>
    </font>
    <font>
      <b/>
      <sz val="9"/>
      <color indexed="60"/>
      <name val="Arial"/>
      <family val="2"/>
    </font>
    <font>
      <b/>
      <sz val="9"/>
      <color indexed="18"/>
      <name val="Arial"/>
      <family val="2"/>
    </font>
    <font>
      <b/>
      <sz val="9"/>
      <color indexed="17"/>
      <name val="Arial"/>
      <family val="2"/>
    </font>
    <font>
      <b/>
      <sz val="9"/>
      <color indexed="10"/>
      <name val="Arial"/>
      <family val="2"/>
    </font>
    <font>
      <b/>
      <sz val="9"/>
      <color indexed="18"/>
      <name val="Arial CE"/>
      <family val="2"/>
      <charset val="238"/>
    </font>
    <font>
      <b/>
      <sz val="9"/>
      <color indexed="17"/>
      <name val="Arial CE"/>
      <family val="2"/>
      <charset val="238"/>
    </font>
    <font>
      <b/>
      <sz val="9"/>
      <color indexed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theme="5" tint="-0.249977111117893"/>
      <name val="Arial CE"/>
      <family val="2"/>
      <charset val="238"/>
    </font>
    <font>
      <b/>
      <sz val="12"/>
      <color indexed="18"/>
      <name val="Arial"/>
      <family val="2"/>
    </font>
    <font>
      <b/>
      <sz val="12"/>
      <color indexed="17"/>
      <name val="Arial"/>
      <family val="2"/>
    </font>
    <font>
      <b/>
      <sz val="12"/>
      <color indexed="17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color indexed="60"/>
      <name val="Arial"/>
      <family val="2"/>
    </font>
    <font>
      <sz val="9"/>
      <color indexed="60"/>
      <name val="Arial CE"/>
      <family val="2"/>
      <charset val="238"/>
    </font>
    <font>
      <sz val="9"/>
      <color indexed="17"/>
      <name val="Arial"/>
      <family val="2"/>
    </font>
    <font>
      <sz val="9"/>
      <color indexed="17"/>
      <name val="Arial CE"/>
      <family val="2"/>
      <charset val="238"/>
    </font>
    <font>
      <sz val="9"/>
      <color indexed="10"/>
      <name val="Arial"/>
      <family val="2"/>
    </font>
    <font>
      <sz val="9"/>
      <color indexed="10"/>
      <name val="Arial CE"/>
      <family val="2"/>
      <charset val="238"/>
    </font>
    <font>
      <sz val="10"/>
      <color indexed="60"/>
      <name val="Arial CE"/>
      <family val="2"/>
      <charset val="238"/>
    </font>
    <font>
      <sz val="10"/>
      <color indexed="6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60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"/>
      <family val="2"/>
      <charset val="238"/>
    </font>
    <font>
      <b/>
      <sz val="9"/>
      <color indexed="60"/>
      <name val="Arial CE"/>
      <family val="2"/>
      <charset val="238"/>
    </font>
    <font>
      <b/>
      <sz val="9"/>
      <color indexed="18"/>
      <name val="Arial CE"/>
      <family val="2"/>
      <charset val="238"/>
    </font>
    <font>
      <b/>
      <sz val="9"/>
      <color indexed="17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9"/>
      <color indexed="18"/>
      <name val="Arial"/>
      <family val="2"/>
      <charset val="238"/>
    </font>
    <font>
      <b/>
      <sz val="9"/>
      <color indexed="18"/>
      <name val="Arial"/>
      <family val="2"/>
      <charset val="238"/>
    </font>
    <font>
      <sz val="9"/>
      <color rgb="FFFF0000"/>
      <name val="Arial"/>
      <family val="2"/>
    </font>
    <font>
      <b/>
      <sz val="10"/>
      <color indexed="8"/>
      <name val="Arial"/>
      <family val="2"/>
      <charset val="238"/>
    </font>
    <font>
      <sz val="10"/>
      <color indexed="22"/>
      <name val="Arial CE"/>
      <family val="2"/>
      <charset val="238"/>
    </font>
    <font>
      <sz val="11"/>
      <name val="Arial CE"/>
      <family val="2"/>
      <charset val="238"/>
    </font>
    <font>
      <sz val="9"/>
      <color indexed="9"/>
      <name val="Arial"/>
      <family val="2"/>
      <charset val="238"/>
    </font>
    <font>
      <sz val="10"/>
      <color indexed="9"/>
      <name val="Arial CE"/>
      <family val="2"/>
      <charset val="238"/>
    </font>
    <font>
      <b/>
      <sz val="11"/>
      <color indexed="10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color indexed="17"/>
      <name val="Arial"/>
      <family val="2"/>
    </font>
    <font>
      <sz val="8"/>
      <color theme="0"/>
      <name val="Arial CE"/>
      <family val="2"/>
    </font>
    <font>
      <sz val="8"/>
      <color theme="0"/>
      <name val="Arial CE"/>
      <family val="2"/>
      <charset val="238"/>
    </font>
    <font>
      <sz val="9"/>
      <color theme="0"/>
      <name val="Arial"/>
      <family val="2"/>
      <charset val="238"/>
    </font>
    <font>
      <sz val="8"/>
      <color theme="3"/>
      <name val="Arial CE"/>
      <family val="2"/>
      <charset val="238"/>
    </font>
    <font>
      <sz val="10"/>
      <color theme="3"/>
      <name val="Arial CE"/>
      <family val="2"/>
      <charset val="238"/>
    </font>
    <font>
      <sz val="9"/>
      <color theme="3"/>
      <name val="Arial"/>
      <family val="2"/>
      <charset val="238"/>
    </font>
    <font>
      <b/>
      <sz val="9"/>
      <color theme="3"/>
      <name val="Arial"/>
      <family val="2"/>
      <charset val="238"/>
    </font>
    <font>
      <sz val="9"/>
      <color theme="3"/>
      <name val="Arial CE"/>
      <family val="2"/>
      <charset val="238"/>
    </font>
    <font>
      <b/>
      <sz val="12"/>
      <name val="Arial"/>
      <family val="2"/>
      <charset val="238"/>
    </font>
    <font>
      <b/>
      <sz val="12"/>
      <color indexed="17"/>
      <name val="Arial"/>
      <family val="2"/>
      <charset val="238"/>
    </font>
    <font>
      <b/>
      <sz val="12"/>
      <color indexed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9" fillId="0" borderId="1"/>
    <xf numFmtId="0" fontId="11" fillId="0" borderId="1"/>
    <xf numFmtId="0" fontId="9" fillId="0" borderId="1"/>
    <xf numFmtId="0" fontId="12" fillId="0" borderId="1"/>
  </cellStyleXfs>
  <cellXfs count="247">
    <xf numFmtId="0" fontId="0" fillId="0" borderId="0" xfId="0"/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Alignment="1"/>
    <xf numFmtId="0" fontId="8" fillId="0" borderId="1" xfId="0" applyFont="1" applyBorder="1"/>
    <xf numFmtId="0" fontId="10" fillId="0" borderId="1" xfId="3" applyFont="1" applyBorder="1"/>
    <xf numFmtId="166" fontId="12" fillId="0" borderId="1" xfId="4" applyNumberFormat="1" applyFont="1" applyBorder="1" applyAlignment="1">
      <alignment horizontal="right"/>
    </xf>
    <xf numFmtId="42" fontId="13" fillId="0" borderId="1" xfId="3" applyNumberFormat="1" applyFont="1" applyBorder="1" applyAlignment="1">
      <alignment horizontal="left"/>
    </xf>
    <xf numFmtId="42" fontId="9" fillId="0" borderId="1" xfId="3" applyNumberFormat="1" applyFont="1" applyBorder="1" applyAlignment="1"/>
    <xf numFmtId="0" fontId="14" fillId="0" borderId="1" xfId="0" applyFont="1" applyBorder="1"/>
    <xf numFmtId="44" fontId="14" fillId="0" borderId="1" xfId="0" applyNumberFormat="1" applyFont="1" applyBorder="1"/>
    <xf numFmtId="44" fontId="15" fillId="0" borderId="1" xfId="0" applyNumberFormat="1" applyFont="1" applyBorder="1"/>
    <xf numFmtId="0" fontId="16" fillId="0" borderId="1" xfId="0" applyFont="1" applyBorder="1"/>
    <xf numFmtId="167" fontId="16" fillId="0" borderId="1" xfId="0" applyNumberFormat="1" applyFont="1" applyBorder="1"/>
    <xf numFmtId="0" fontId="17" fillId="0" borderId="1" xfId="0" applyFont="1" applyBorder="1"/>
    <xf numFmtId="0" fontId="0" fillId="0" borderId="1" xfId="3" applyFont="1" applyBorder="1" applyAlignment="1">
      <alignment horizontal="right"/>
    </xf>
    <xf numFmtId="42" fontId="12" fillId="0" borderId="1" xfId="0" applyNumberFormat="1" applyFont="1" applyBorder="1" applyAlignment="1"/>
    <xf numFmtId="0" fontId="18" fillId="0" borderId="1" xfId="3" applyFont="1" applyBorder="1"/>
    <xf numFmtId="44" fontId="18" fillId="0" borderId="1" xfId="3" applyNumberFormat="1" applyFont="1" applyBorder="1"/>
    <xf numFmtId="44" fontId="19" fillId="0" borderId="1" xfId="3" applyNumberFormat="1" applyFont="1" applyBorder="1"/>
    <xf numFmtId="0" fontId="20" fillId="0" borderId="1" xfId="3" applyFont="1" applyBorder="1"/>
    <xf numFmtId="167" fontId="20" fillId="0" borderId="1" xfId="3" applyNumberFormat="1" applyFont="1" applyBorder="1"/>
    <xf numFmtId="0" fontId="21" fillId="0" borderId="1" xfId="3" applyFont="1" applyBorder="1"/>
    <xf numFmtId="42" fontId="12" fillId="0" borderId="1" xfId="0" applyNumberFormat="1" applyFont="1" applyBorder="1" applyAlignment="1">
      <alignment horizontal="left"/>
    </xf>
    <xf numFmtId="166" fontId="8" fillId="0" borderId="1" xfId="4" applyNumberFormat="1" applyFont="1" applyBorder="1" applyAlignment="1">
      <alignment horizontal="right"/>
    </xf>
    <xf numFmtId="49" fontId="22" fillId="0" borderId="1" xfId="0" applyNumberFormat="1" applyFont="1" applyBorder="1" applyAlignment="1">
      <alignment horizontal="right"/>
    </xf>
    <xf numFmtId="0" fontId="23" fillId="0" borderId="1" xfId="0" applyFont="1" applyBorder="1"/>
    <xf numFmtId="0" fontId="24" fillId="0" borderId="1" xfId="3" applyFont="1" applyBorder="1"/>
    <xf numFmtId="0" fontId="25" fillId="0" borderId="1" xfId="0" applyFont="1" applyFill="1" applyBorder="1" applyAlignment="1">
      <alignment horizontal="right"/>
    </xf>
    <xf numFmtId="44" fontId="26" fillId="0" borderId="1" xfId="0" applyNumberFormat="1" applyFont="1" applyFill="1" applyBorder="1"/>
    <xf numFmtId="49" fontId="22" fillId="0" borderId="1" xfId="0" applyNumberFormat="1" applyFont="1" applyFill="1" applyBorder="1" applyAlignment="1">
      <alignment horizontal="right"/>
    </xf>
    <xf numFmtId="169" fontId="22" fillId="0" borderId="1" xfId="0" applyNumberFormat="1" applyFont="1" applyFill="1" applyBorder="1" applyAlignment="1"/>
    <xf numFmtId="0" fontId="27" fillId="0" borderId="1" xfId="3" applyFont="1" applyBorder="1"/>
    <xf numFmtId="0" fontId="28" fillId="0" borderId="1" xfId="3" applyFont="1" applyBorder="1"/>
    <xf numFmtId="0" fontId="29" fillId="0" borderId="1" xfId="0" applyFont="1" applyBorder="1"/>
    <xf numFmtId="44" fontId="26" fillId="0" borderId="1" xfId="0" applyNumberFormat="1" applyFont="1" applyBorder="1"/>
    <xf numFmtId="0" fontId="30" fillId="0" borderId="1" xfId="0" applyFont="1" applyBorder="1"/>
    <xf numFmtId="167" fontId="30" fillId="0" borderId="1" xfId="0" applyNumberFormat="1" applyFont="1" applyBorder="1"/>
    <xf numFmtId="0" fontId="31" fillId="0" borderId="1" xfId="0" applyFont="1" applyBorder="1"/>
    <xf numFmtId="0" fontId="9" fillId="0" borderId="1" xfId="3" applyFont="1" applyBorder="1" applyAlignment="1">
      <alignment vertical="center"/>
    </xf>
    <xf numFmtId="0" fontId="9" fillId="0" borderId="2" xfId="3" applyFont="1" applyBorder="1" applyAlignment="1">
      <alignment vertical="center"/>
    </xf>
    <xf numFmtId="0" fontId="9" fillId="0" borderId="3" xfId="3" applyFont="1" applyBorder="1" applyAlignment="1">
      <alignment vertical="center"/>
    </xf>
    <xf numFmtId="42" fontId="32" fillId="0" borderId="3" xfId="3" applyNumberFormat="1" applyFont="1" applyBorder="1" applyAlignment="1">
      <alignment horizontal="center" vertical="center"/>
    </xf>
    <xf numFmtId="0" fontId="32" fillId="0" borderId="1" xfId="3" applyFont="1" applyBorder="1" applyAlignment="1">
      <alignment vertical="center"/>
    </xf>
    <xf numFmtId="0" fontId="32" fillId="0" borderId="6" xfId="3" applyFont="1" applyBorder="1" applyAlignment="1">
      <alignment vertical="center"/>
    </xf>
    <xf numFmtId="0" fontId="32" fillId="0" borderId="5" xfId="3" applyFont="1" applyBorder="1" applyAlignment="1">
      <alignment vertical="center"/>
    </xf>
    <xf numFmtId="42" fontId="32" fillId="0" borderId="5" xfId="3" applyNumberFormat="1" applyFont="1" applyBorder="1" applyAlignment="1">
      <alignment horizontal="center" vertical="center" wrapText="1"/>
    </xf>
    <xf numFmtId="0" fontId="40" fillId="0" borderId="1" xfId="0" applyFont="1" applyFill="1" applyBorder="1" applyAlignment="1">
      <alignment vertical="center"/>
    </xf>
    <xf numFmtId="0" fontId="41" fillId="0" borderId="1" xfId="0" applyFont="1" applyFill="1" applyBorder="1" applyAlignment="1">
      <alignment vertical="center"/>
    </xf>
    <xf numFmtId="4" fontId="41" fillId="0" borderId="1" xfId="0" applyNumberFormat="1" applyFont="1" applyFill="1" applyBorder="1" applyAlignment="1">
      <alignment horizontal="right" vertical="center"/>
    </xf>
    <xf numFmtId="171" fontId="42" fillId="0" borderId="1" xfId="2" applyNumberFormat="1" applyFont="1" applyBorder="1" applyAlignment="1">
      <alignment horizontal="right" vertical="center"/>
    </xf>
    <xf numFmtId="44" fontId="42" fillId="0" borderId="1" xfId="3" applyNumberFormat="1" applyFont="1" applyBorder="1" applyAlignment="1">
      <alignment horizontal="left" vertical="center"/>
    </xf>
    <xf numFmtId="10" fontId="43" fillId="0" borderId="1" xfId="2" applyNumberFormat="1" applyFont="1" applyBorder="1" applyAlignment="1">
      <alignment horizontal="right" vertical="center"/>
    </xf>
    <xf numFmtId="42" fontId="44" fillId="0" borderId="1" xfId="3" applyNumberFormat="1" applyFont="1" applyBorder="1" applyAlignment="1">
      <alignment vertical="center"/>
    </xf>
    <xf numFmtId="4" fontId="40" fillId="0" borderId="1" xfId="0" applyNumberFormat="1" applyFont="1" applyFill="1" applyBorder="1" applyAlignment="1">
      <alignment vertical="center"/>
    </xf>
    <xf numFmtId="0" fontId="45" fillId="0" borderId="1" xfId="0" applyFont="1" applyFill="1" applyBorder="1" applyAlignment="1">
      <alignment vertical="center"/>
    </xf>
    <xf numFmtId="0" fontId="45" fillId="0" borderId="8" xfId="0" applyFont="1" applyFill="1" applyBorder="1" applyAlignment="1">
      <alignment horizontal="center" vertical="center"/>
    </xf>
    <xf numFmtId="0" fontId="46" fillId="0" borderId="8" xfId="0" applyFont="1" applyFill="1" applyBorder="1" applyAlignment="1">
      <alignment vertical="center"/>
    </xf>
    <xf numFmtId="4" fontId="32" fillId="0" borderId="8" xfId="1" applyNumberFormat="1" applyFont="1" applyFill="1" applyBorder="1" applyAlignment="1">
      <alignment horizontal="right" vertical="center"/>
    </xf>
    <xf numFmtId="10" fontId="47" fillId="0" borderId="8" xfId="2" applyNumberFormat="1" applyFont="1" applyBorder="1" applyAlignment="1">
      <alignment horizontal="right" vertical="center"/>
    </xf>
    <xf numFmtId="44" fontId="34" fillId="0" borderId="8" xfId="3" applyNumberFormat="1" applyFont="1" applyBorder="1" applyAlignment="1">
      <alignment horizontal="left" vertical="center"/>
    </xf>
    <xf numFmtId="10" fontId="49" fillId="0" borderId="8" xfId="2" applyNumberFormat="1" applyFont="1" applyBorder="1" applyAlignment="1">
      <alignment horizontal="right" vertical="center"/>
    </xf>
    <xf numFmtId="44" fontId="50" fillId="0" borderId="8" xfId="3" applyNumberFormat="1" applyFont="1" applyFill="1" applyBorder="1" applyAlignment="1">
      <alignment vertical="center"/>
    </xf>
    <xf numFmtId="10" fontId="51" fillId="0" borderId="8" xfId="2" applyNumberFormat="1" applyFont="1" applyBorder="1" applyAlignment="1">
      <alignment horizontal="right" vertical="center"/>
    </xf>
    <xf numFmtId="44" fontId="52" fillId="0" borderId="8" xfId="3" applyNumberFormat="1" applyFont="1" applyBorder="1" applyAlignment="1">
      <alignment vertical="center"/>
    </xf>
    <xf numFmtId="4" fontId="45" fillId="0" borderId="1" xfId="0" applyNumberFormat="1" applyFont="1" applyFill="1" applyBorder="1" applyAlignment="1">
      <alignment vertical="center"/>
    </xf>
    <xf numFmtId="0" fontId="0" fillId="0" borderId="1" xfId="0" applyBorder="1"/>
    <xf numFmtId="0" fontId="12" fillId="0" borderId="1" xfId="0" applyFont="1" applyBorder="1"/>
    <xf numFmtId="0" fontId="53" fillId="0" borderId="1" xfId="0" applyFont="1" applyBorder="1"/>
    <xf numFmtId="44" fontId="54" fillId="0" borderId="1" xfId="0" applyNumberFormat="1" applyFont="1" applyBorder="1"/>
    <xf numFmtId="167" fontId="17" fillId="0" borderId="1" xfId="0" applyNumberFormat="1" applyFont="1" applyBorder="1"/>
    <xf numFmtId="44" fontId="54" fillId="0" borderId="1" xfId="3" applyNumberFormat="1" applyFont="1" applyBorder="1"/>
    <xf numFmtId="167" fontId="21" fillId="0" borderId="1" xfId="3" applyNumberFormat="1" applyFont="1" applyBorder="1"/>
    <xf numFmtId="168" fontId="12" fillId="0" borderId="1" xfId="0" applyNumberFormat="1" applyFont="1" applyBorder="1" applyAlignment="1">
      <alignment horizontal="center"/>
    </xf>
    <xf numFmtId="0" fontId="55" fillId="0" borderId="1" xfId="0" applyFont="1" applyBorder="1"/>
    <xf numFmtId="0" fontId="56" fillId="0" borderId="1" xfId="3" applyFont="1" applyBorder="1"/>
    <xf numFmtId="0" fontId="57" fillId="0" borderId="1" xfId="3" applyFont="1" applyBorder="1" applyAlignment="1">
      <alignment horizontal="right"/>
    </xf>
    <xf numFmtId="49" fontId="56" fillId="0" borderId="1" xfId="0" applyNumberFormat="1" applyFont="1" applyBorder="1" applyAlignment="1">
      <alignment horizontal="right"/>
    </xf>
    <xf numFmtId="0" fontId="58" fillId="0" borderId="1" xfId="3" applyFont="1" applyBorder="1" applyAlignment="1">
      <alignment horizontal="right"/>
    </xf>
    <xf numFmtId="0" fontId="58" fillId="0" borderId="1" xfId="0" applyFont="1" applyFill="1" applyBorder="1"/>
    <xf numFmtId="172" fontId="55" fillId="0" borderId="1" xfId="0" applyNumberFormat="1" applyFont="1" applyBorder="1"/>
    <xf numFmtId="0" fontId="32" fillId="0" borderId="1" xfId="5" applyFont="1" applyFill="1" applyBorder="1"/>
    <xf numFmtId="0" fontId="32" fillId="0" borderId="2" xfId="5" applyFont="1" applyFill="1" applyBorder="1"/>
    <xf numFmtId="0" fontId="32" fillId="0" borderId="3" xfId="5" applyFont="1" applyFill="1" applyBorder="1" applyAlignment="1" applyProtection="1">
      <alignment vertical="center"/>
    </xf>
    <xf numFmtId="0" fontId="32" fillId="0" borderId="3" xfId="5" applyFont="1" applyFill="1" applyBorder="1" applyAlignment="1" applyProtection="1">
      <alignment horizontal="centerContinuous" vertical="center"/>
    </xf>
    <xf numFmtId="44" fontId="55" fillId="0" borderId="3" xfId="5" applyNumberFormat="1" applyFont="1" applyFill="1" applyBorder="1" applyAlignment="1" applyProtection="1">
      <alignment vertical="center"/>
    </xf>
    <xf numFmtId="0" fontId="32" fillId="0" borderId="6" xfId="5" applyFont="1" applyFill="1" applyBorder="1"/>
    <xf numFmtId="49" fontId="59" fillId="0" borderId="5" xfId="5" applyNumberFormat="1" applyFont="1" applyFill="1" applyBorder="1" applyAlignment="1" applyProtection="1">
      <alignment horizontal="center" vertical="center"/>
    </xf>
    <xf numFmtId="165" fontId="59" fillId="0" borderId="5" xfId="5" applyNumberFormat="1" applyFont="1" applyFill="1" applyBorder="1" applyAlignment="1" applyProtection="1">
      <alignment horizontal="center" vertical="center"/>
    </xf>
    <xf numFmtId="9" fontId="59" fillId="0" borderId="5" xfId="5" applyNumberFormat="1" applyFont="1" applyFill="1" applyBorder="1" applyAlignment="1" applyProtection="1">
      <alignment horizontal="center" vertical="center"/>
    </xf>
    <xf numFmtId="44" fontId="55" fillId="0" borderId="5" xfId="5" applyNumberFormat="1" applyFont="1" applyFill="1" applyBorder="1" applyAlignment="1" applyProtection="1">
      <alignment horizontal="center" vertical="center"/>
    </xf>
    <xf numFmtId="170" fontId="60" fillId="0" borderId="5" xfId="3" applyNumberFormat="1" applyFont="1" applyBorder="1" applyAlignment="1">
      <alignment horizontal="center" vertical="center"/>
    </xf>
    <xf numFmtId="170" fontId="60" fillId="0" borderId="5" xfId="3" applyNumberFormat="1" applyFont="1" applyBorder="1" applyAlignment="1">
      <alignment horizontal="center" vertical="center" wrapText="1"/>
    </xf>
    <xf numFmtId="170" fontId="61" fillId="0" borderId="5" xfId="3" applyNumberFormat="1" applyFont="1" applyBorder="1" applyAlignment="1">
      <alignment horizontal="center" vertical="center"/>
    </xf>
    <xf numFmtId="170" fontId="61" fillId="0" borderId="5" xfId="3" applyNumberFormat="1" applyFont="1" applyBorder="1" applyAlignment="1">
      <alignment horizontal="center" vertical="center" wrapText="1"/>
    </xf>
    <xf numFmtId="170" fontId="62" fillId="0" borderId="5" xfId="3" applyNumberFormat="1" applyFont="1" applyBorder="1" applyAlignment="1">
      <alignment horizontal="center" vertical="center"/>
    </xf>
    <xf numFmtId="170" fontId="62" fillId="0" borderId="5" xfId="3" applyNumberFormat="1" applyFont="1" applyBorder="1" applyAlignment="1">
      <alignment horizontal="center" vertical="center" wrapText="1"/>
    </xf>
    <xf numFmtId="170" fontId="63" fillId="0" borderId="5" xfId="3" applyNumberFormat="1" applyFont="1" applyBorder="1" applyAlignment="1">
      <alignment horizontal="center" vertical="center"/>
    </xf>
    <xf numFmtId="170" fontId="63" fillId="0" borderId="5" xfId="3" applyNumberFormat="1" applyFont="1" applyBorder="1" applyAlignment="1">
      <alignment horizontal="center" vertical="center" wrapText="1"/>
    </xf>
    <xf numFmtId="170" fontId="63" fillId="0" borderId="7" xfId="3" applyNumberFormat="1" applyFont="1" applyBorder="1" applyAlignment="1">
      <alignment horizontal="center" vertical="center" wrapText="1"/>
    </xf>
    <xf numFmtId="173" fontId="48" fillId="0" borderId="8" xfId="3" applyNumberFormat="1" applyFont="1" applyBorder="1" applyAlignment="1">
      <alignment horizontal="right" vertical="center" wrapText="1"/>
    </xf>
    <xf numFmtId="172" fontId="48" fillId="0" borderId="8" xfId="3" applyNumberFormat="1" applyFont="1" applyBorder="1" applyAlignment="1">
      <alignment vertical="center" wrapText="1"/>
    </xf>
    <xf numFmtId="173" fontId="64" fillId="0" borderId="8" xfId="3" applyNumberFormat="1" applyFont="1" applyBorder="1" applyAlignment="1">
      <alignment horizontal="right" vertical="center"/>
    </xf>
    <xf numFmtId="44" fontId="65" fillId="0" borderId="8" xfId="3" applyNumberFormat="1" applyFont="1" applyBorder="1" applyAlignment="1">
      <alignment horizontal="left" vertical="center"/>
    </xf>
    <xf numFmtId="173" fontId="50" fillId="0" borderId="8" xfId="3" applyNumberFormat="1" applyFont="1" applyBorder="1" applyAlignment="1">
      <alignment horizontal="right" vertical="center"/>
    </xf>
    <xf numFmtId="172" fontId="50" fillId="0" borderId="8" xfId="3" applyNumberFormat="1" applyFont="1" applyBorder="1" applyAlignment="1">
      <alignment vertical="center"/>
    </xf>
    <xf numFmtId="4" fontId="51" fillId="0" borderId="8" xfId="2" applyNumberFormat="1" applyFont="1" applyBorder="1" applyAlignment="1">
      <alignment horizontal="right" vertical="center"/>
    </xf>
    <xf numFmtId="172" fontId="52" fillId="0" borderId="8" xfId="3" applyNumberFormat="1" applyFont="1" applyBorder="1" applyAlignment="1">
      <alignment vertical="center"/>
    </xf>
    <xf numFmtId="10" fontId="66" fillId="0" borderId="8" xfId="2" applyNumberFormat="1" applyFont="1" applyBorder="1" applyAlignment="1">
      <alignment horizontal="right" vertical="center"/>
    </xf>
    <xf numFmtId="0" fontId="0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4" fontId="5" fillId="0" borderId="1" xfId="0" applyNumberFormat="1" applyFont="1" applyBorder="1" applyAlignment="1"/>
    <xf numFmtId="0" fontId="0" fillId="0" borderId="1" xfId="0" applyBorder="1" applyAlignment="1">
      <alignment vertical="center"/>
    </xf>
    <xf numFmtId="0" fontId="3" fillId="0" borderId="1" xfId="0" applyFont="1" applyBorder="1" applyAlignment="1"/>
    <xf numFmtId="0" fontId="3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4" fontId="1" fillId="0" borderId="1" xfId="0" applyNumberFormat="1" applyFont="1" applyBorder="1" applyAlignment="1"/>
    <xf numFmtId="0" fontId="2" fillId="0" borderId="1" xfId="0" applyFont="1" applyBorder="1" applyAlignment="1">
      <alignment horizontal="left"/>
    </xf>
    <xf numFmtId="4" fontId="2" fillId="0" borderId="1" xfId="0" applyNumberFormat="1" applyFont="1" applyBorder="1" applyAlignment="1"/>
    <xf numFmtId="0" fontId="0" fillId="0" borderId="1" xfId="0" applyFont="1" applyBorder="1" applyAlignment="1" applyProtection="1">
      <alignment vertical="center"/>
      <protection locked="0"/>
    </xf>
    <xf numFmtId="173" fontId="48" fillId="0" borderId="1" xfId="3" applyNumberFormat="1" applyFont="1" applyBorder="1" applyAlignment="1">
      <alignment horizontal="right" vertical="center" wrapText="1"/>
    </xf>
    <xf numFmtId="172" fontId="48" fillId="0" borderId="1" xfId="3" applyNumberFormat="1" applyFont="1" applyBorder="1" applyAlignment="1">
      <alignment vertical="center" wrapText="1"/>
    </xf>
    <xf numFmtId="173" fontId="64" fillId="0" borderId="1" xfId="3" applyNumberFormat="1" applyFont="1" applyBorder="1" applyAlignment="1">
      <alignment horizontal="right" vertical="center"/>
    </xf>
    <xf numFmtId="44" fontId="65" fillId="0" borderId="1" xfId="3" applyNumberFormat="1" applyFont="1" applyBorder="1" applyAlignment="1">
      <alignment horizontal="left" vertical="center"/>
    </xf>
    <xf numFmtId="173" fontId="50" fillId="0" borderId="1" xfId="3" applyNumberFormat="1" applyFont="1" applyBorder="1" applyAlignment="1">
      <alignment horizontal="right" vertical="center"/>
    </xf>
    <xf numFmtId="172" fontId="50" fillId="0" borderId="1" xfId="3" applyNumberFormat="1" applyFont="1" applyBorder="1" applyAlignment="1">
      <alignment vertical="center"/>
    </xf>
    <xf numFmtId="10" fontId="49" fillId="0" borderId="1" xfId="2" applyNumberFormat="1" applyFont="1" applyBorder="1" applyAlignment="1">
      <alignment horizontal="right" vertical="center"/>
    </xf>
    <xf numFmtId="4" fontId="51" fillId="0" borderId="1" xfId="2" applyNumberFormat="1" applyFont="1" applyBorder="1" applyAlignment="1">
      <alignment horizontal="right" vertical="center"/>
    </xf>
    <xf numFmtId="172" fontId="52" fillId="0" borderId="1" xfId="3" applyNumberFormat="1" applyFont="1" applyBorder="1" applyAlignment="1">
      <alignment vertical="center"/>
    </xf>
    <xf numFmtId="10" fontId="66" fillId="0" borderId="1" xfId="2" applyNumberFormat="1" applyFont="1" applyBorder="1" applyAlignment="1">
      <alignment horizontal="right" vertical="center"/>
    </xf>
    <xf numFmtId="0" fontId="4" fillId="0" borderId="8" xfId="0" applyFont="1" applyBorder="1" applyAlignment="1" applyProtection="1">
      <alignment horizontal="center" vertical="center"/>
      <protection locked="0"/>
    </xf>
    <xf numFmtId="49" fontId="4" fillId="0" borderId="8" xfId="0" applyNumberFormat="1" applyFont="1" applyBorder="1" applyAlignment="1" applyProtection="1">
      <alignment horizontal="left" vertical="center" wrapText="1"/>
      <protection locked="0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165" fontId="4" fillId="0" borderId="8" xfId="0" applyNumberFormat="1" applyFont="1" applyBorder="1" applyAlignment="1" applyProtection="1">
      <alignment vertical="center"/>
      <protection locked="0"/>
    </xf>
    <xf numFmtId="4" fontId="4" fillId="0" borderId="8" xfId="0" applyNumberFormat="1" applyFont="1" applyBorder="1" applyAlignment="1" applyProtection="1">
      <alignment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49" fontId="6" fillId="0" borderId="8" xfId="0" applyNumberFormat="1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left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165" fontId="6" fillId="0" borderId="8" xfId="0" applyNumberFormat="1" applyFont="1" applyBorder="1" applyAlignment="1" applyProtection="1">
      <alignment vertical="center"/>
      <protection locked="0"/>
    </xf>
    <xf numFmtId="4" fontId="6" fillId="0" borderId="8" xfId="0" applyNumberFormat="1" applyFont="1" applyBorder="1" applyAlignment="1" applyProtection="1">
      <alignment vertical="center"/>
      <protection locked="0"/>
    </xf>
    <xf numFmtId="0" fontId="3" fillId="0" borderId="8" xfId="0" applyFont="1" applyBorder="1" applyAlignment="1"/>
    <xf numFmtId="0" fontId="3" fillId="0" borderId="8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4" fontId="2" fillId="0" borderId="8" xfId="0" applyNumberFormat="1" applyFont="1" applyBorder="1" applyAlignment="1"/>
    <xf numFmtId="0" fontId="0" fillId="3" borderId="1" xfId="0" applyFill="1" applyBorder="1"/>
    <xf numFmtId="0" fontId="67" fillId="3" borderId="1" xfId="0" applyNumberFormat="1" applyFont="1" applyFill="1" applyBorder="1" applyAlignment="1" applyProtection="1">
      <alignment horizontal="left" vertical="center"/>
    </xf>
    <xf numFmtId="0" fontId="58" fillId="3" borderId="1" xfId="0" applyFont="1" applyFill="1" applyBorder="1"/>
    <xf numFmtId="2" fontId="58" fillId="3" borderId="1" xfId="0" applyNumberFormat="1" applyFont="1" applyFill="1" applyBorder="1"/>
    <xf numFmtId="44" fontId="55" fillId="3" borderId="1" xfId="0" applyNumberFormat="1" applyFont="1" applyFill="1" applyBorder="1"/>
    <xf numFmtId="0" fontId="53" fillId="3" borderId="1" xfId="0" applyFont="1" applyFill="1" applyBorder="1"/>
    <xf numFmtId="0" fontId="68" fillId="3" borderId="1" xfId="0" applyFont="1" applyFill="1" applyBorder="1"/>
    <xf numFmtId="0" fontId="9" fillId="3" borderId="1" xfId="0" applyFont="1" applyFill="1" applyBorder="1"/>
    <xf numFmtId="0" fontId="0" fillId="0" borderId="1" xfId="0" applyBorder="1" applyProtection="1">
      <protection locked="0"/>
    </xf>
    <xf numFmtId="0" fontId="69" fillId="0" borderId="1" xfId="0" applyFont="1" applyFill="1" applyBorder="1" applyAlignment="1">
      <alignment vertical="center"/>
    </xf>
    <xf numFmtId="2" fontId="0" fillId="0" borderId="1" xfId="0" applyNumberFormat="1" applyBorder="1"/>
    <xf numFmtId="173" fontId="70" fillId="0" borderId="1" xfId="3" applyNumberFormat="1" applyFont="1" applyBorder="1" applyAlignment="1">
      <alignment horizontal="right" vertical="center" wrapText="1"/>
    </xf>
    <xf numFmtId="0" fontId="71" fillId="0" borderId="1" xfId="0" applyFont="1" applyBorder="1"/>
    <xf numFmtId="173" fontId="70" fillId="0" borderId="1" xfId="3" applyNumberFormat="1" applyFont="1" applyBorder="1" applyAlignment="1">
      <alignment horizontal="right" vertical="center"/>
    </xf>
    <xf numFmtId="173" fontId="70" fillId="0" borderId="1" xfId="3" applyNumberFormat="1" applyFont="1" applyFill="1" applyBorder="1" applyAlignment="1">
      <alignment horizontal="right" vertical="center"/>
    </xf>
    <xf numFmtId="174" fontId="69" fillId="0" borderId="1" xfId="0" applyNumberFormat="1" applyFont="1" applyFill="1" applyBorder="1" applyAlignment="1">
      <alignment vertical="center"/>
    </xf>
    <xf numFmtId="0" fontId="72" fillId="0" borderId="8" xfId="0" applyFont="1" applyFill="1" applyBorder="1" applyAlignment="1">
      <alignment horizontal="center" vertical="center"/>
    </xf>
    <xf numFmtId="174" fontId="73" fillId="0" borderId="8" xfId="1" applyNumberFormat="1" applyFont="1" applyFill="1" applyBorder="1" applyAlignment="1">
      <alignment horizontal="left" vertical="center"/>
    </xf>
    <xf numFmtId="4" fontId="73" fillId="0" borderId="8" xfId="1" applyNumberFormat="1" applyFont="1" applyFill="1" applyBorder="1" applyAlignment="1">
      <alignment horizontal="right" vertical="center"/>
    </xf>
    <xf numFmtId="10" fontId="34" fillId="0" borderId="8" xfId="2" applyNumberFormat="1" applyFont="1" applyBorder="1" applyAlignment="1">
      <alignment horizontal="right" vertical="center"/>
    </xf>
    <xf numFmtId="10" fontId="74" fillId="0" borderId="8" xfId="2" applyNumberFormat="1" applyFont="1" applyBorder="1" applyAlignment="1">
      <alignment horizontal="right" vertical="center"/>
    </xf>
    <xf numFmtId="0" fontId="0" fillId="0" borderId="1" xfId="0" applyFill="1" applyBorder="1"/>
    <xf numFmtId="0" fontId="8" fillId="0" borderId="1" xfId="0" applyFont="1" applyFill="1" applyBorder="1"/>
    <xf numFmtId="0" fontId="10" fillId="0" borderId="1" xfId="3" applyFont="1" applyFill="1" applyBorder="1"/>
    <xf numFmtId="0" fontId="55" fillId="0" borderId="1" xfId="0" applyFont="1" applyFill="1" applyBorder="1"/>
    <xf numFmtId="0" fontId="0" fillId="0" borderId="1" xfId="0" applyFill="1" applyBorder="1" applyAlignment="1">
      <alignment vertical="center"/>
    </xf>
    <xf numFmtId="0" fontId="3" fillId="0" borderId="1" xfId="0" applyFont="1" applyFill="1" applyBorder="1" applyAlignment="1"/>
    <xf numFmtId="0" fontId="32" fillId="4" borderId="1" xfId="5" applyFont="1" applyFill="1" applyBorder="1"/>
    <xf numFmtId="0" fontId="0" fillId="4" borderId="1" xfId="0" applyFill="1" applyBorder="1" applyAlignment="1">
      <alignment vertical="center" wrapText="1"/>
    </xf>
    <xf numFmtId="0" fontId="3" fillId="5" borderId="1" xfId="0" applyFont="1" applyFill="1" applyBorder="1" applyAlignment="1"/>
    <xf numFmtId="0" fontId="0" fillId="0" borderId="1" xfId="0" applyFill="1" applyBorder="1" applyAlignment="1">
      <alignment vertical="center" wrapText="1"/>
    </xf>
    <xf numFmtId="0" fontId="0" fillId="4" borderId="1" xfId="0" applyFill="1" applyBorder="1" applyAlignment="1">
      <alignment vertical="center"/>
    </xf>
    <xf numFmtId="0" fontId="75" fillId="0" borderId="1" xfId="0" applyFont="1" applyBorder="1"/>
    <xf numFmtId="0" fontId="75" fillId="0" borderId="1" xfId="0" applyFont="1" applyBorder="1" applyAlignment="1">
      <alignment vertical="center"/>
    </xf>
    <xf numFmtId="0" fontId="76" fillId="0" borderId="1" xfId="0" applyFont="1" applyBorder="1"/>
    <xf numFmtId="0" fontId="76" fillId="0" borderId="1" xfId="0" applyFont="1" applyBorder="1" applyAlignment="1">
      <alignment vertical="center"/>
    </xf>
    <xf numFmtId="173" fontId="77" fillId="0" borderId="1" xfId="3" applyNumberFormat="1" applyFont="1" applyBorder="1" applyAlignment="1">
      <alignment horizontal="right" vertical="center"/>
    </xf>
    <xf numFmtId="170" fontId="61" fillId="0" borderId="5" xfId="3" applyNumberFormat="1" applyFont="1" applyBorder="1" applyAlignment="1">
      <alignment vertical="center" wrapText="1"/>
    </xf>
    <xf numFmtId="165" fontId="0" fillId="0" borderId="1" xfId="0" applyNumberFormat="1" applyBorder="1" applyAlignment="1">
      <alignment vertical="center"/>
    </xf>
    <xf numFmtId="0" fontId="3" fillId="4" borderId="1" xfId="0" applyFont="1" applyFill="1" applyBorder="1" applyAlignment="1"/>
    <xf numFmtId="0" fontId="0" fillId="5" borderId="1" xfId="0" applyFill="1" applyBorder="1" applyAlignment="1">
      <alignment vertical="center"/>
    </xf>
    <xf numFmtId="4" fontId="0" fillId="0" borderId="0" xfId="0" applyNumberFormat="1" applyAlignment="1"/>
    <xf numFmtId="172" fontId="49" fillId="0" borderId="8" xfId="2" applyNumberFormat="1" applyFont="1" applyBorder="1" applyAlignment="1">
      <alignment horizontal="right" vertical="center"/>
    </xf>
    <xf numFmtId="172" fontId="66" fillId="0" borderId="8" xfId="2" applyNumberFormat="1" applyFont="1" applyBorder="1" applyAlignment="1">
      <alignment horizontal="right" vertical="center"/>
    </xf>
    <xf numFmtId="0" fontId="78" fillId="6" borderId="8" xfId="0" applyFont="1" applyFill="1" applyBorder="1" applyAlignment="1"/>
    <xf numFmtId="0" fontId="78" fillId="6" borderId="8" xfId="0" applyFont="1" applyFill="1" applyBorder="1" applyAlignment="1">
      <alignment horizontal="left"/>
    </xf>
    <xf numFmtId="0" fontId="79" fillId="6" borderId="8" xfId="0" applyFont="1" applyFill="1" applyBorder="1" applyAlignment="1">
      <alignment horizontal="left"/>
    </xf>
    <xf numFmtId="4" fontId="79" fillId="6" borderId="8" xfId="0" applyNumberFormat="1" applyFont="1" applyFill="1" applyBorder="1" applyAlignment="1"/>
    <xf numFmtId="173" fontId="80" fillId="6" borderId="8" xfId="3" applyNumberFormat="1" applyFont="1" applyFill="1" applyBorder="1" applyAlignment="1">
      <alignment horizontal="right" vertical="center"/>
    </xf>
    <xf numFmtId="44" fontId="81" fillId="6" borderId="8" xfId="3" applyNumberFormat="1" applyFont="1" applyFill="1" applyBorder="1" applyAlignment="1">
      <alignment horizontal="left" vertical="center"/>
    </xf>
    <xf numFmtId="173" fontId="82" fillId="6" borderId="8" xfId="3" applyNumberFormat="1" applyFont="1" applyFill="1" applyBorder="1" applyAlignment="1">
      <alignment horizontal="right" vertical="center"/>
    </xf>
    <xf numFmtId="172" fontId="82" fillId="6" borderId="8" xfId="3" applyNumberFormat="1" applyFont="1" applyFill="1" applyBorder="1" applyAlignment="1">
      <alignment vertical="center"/>
    </xf>
    <xf numFmtId="172" fontId="80" fillId="6" borderId="8" xfId="2" applyNumberFormat="1" applyFont="1" applyFill="1" applyBorder="1" applyAlignment="1">
      <alignment horizontal="right" vertical="center"/>
    </xf>
    <xf numFmtId="4" fontId="80" fillId="6" borderId="8" xfId="2" applyNumberFormat="1" applyFont="1" applyFill="1" applyBorder="1" applyAlignment="1">
      <alignment horizontal="right" vertical="center"/>
    </xf>
    <xf numFmtId="0" fontId="78" fillId="6" borderId="1" xfId="0" applyFont="1" applyFill="1" applyBorder="1" applyAlignment="1"/>
    <xf numFmtId="0" fontId="78" fillId="6" borderId="1" xfId="0" applyFont="1" applyFill="1" applyBorder="1" applyAlignment="1">
      <alignment horizontal="left"/>
    </xf>
    <xf numFmtId="0" fontId="79" fillId="6" borderId="1" xfId="0" applyFont="1" applyFill="1" applyBorder="1" applyAlignment="1">
      <alignment horizontal="left"/>
    </xf>
    <xf numFmtId="4" fontId="79" fillId="6" borderId="1" xfId="0" applyNumberFormat="1" applyFont="1" applyFill="1" applyBorder="1" applyAlignment="1"/>
    <xf numFmtId="172" fontId="78" fillId="6" borderId="1" xfId="0" applyNumberFormat="1" applyFont="1" applyFill="1" applyBorder="1" applyAlignment="1"/>
    <xf numFmtId="172" fontId="55" fillId="3" borderId="1" xfId="0" applyNumberFormat="1" applyFont="1" applyFill="1" applyBorder="1"/>
    <xf numFmtId="173" fontId="50" fillId="6" borderId="8" xfId="3" applyNumberFormat="1" applyFont="1" applyFill="1" applyBorder="1" applyAlignment="1">
      <alignment horizontal="right" vertical="center"/>
    </xf>
    <xf numFmtId="0" fontId="3" fillId="6" borderId="1" xfId="0" applyFont="1" applyFill="1" applyBorder="1" applyAlignment="1">
      <alignment wrapText="1"/>
    </xf>
    <xf numFmtId="172" fontId="0" fillId="0" borderId="1" xfId="0" applyNumberFormat="1" applyBorder="1" applyAlignment="1">
      <alignment vertical="center"/>
    </xf>
    <xf numFmtId="164" fontId="0" fillId="0" borderId="1" xfId="1" applyFont="1" applyBorder="1"/>
    <xf numFmtId="164" fontId="8" fillId="0" borderId="1" xfId="1" applyFont="1" applyBorder="1"/>
    <xf numFmtId="164" fontId="10" fillId="0" borderId="1" xfId="1" applyFont="1" applyBorder="1"/>
    <xf numFmtId="164" fontId="55" fillId="0" borderId="1" xfId="1" applyFont="1" applyBorder="1"/>
    <xf numFmtId="164" fontId="32" fillId="0" borderId="1" xfId="1" applyFont="1" applyFill="1" applyBorder="1"/>
    <xf numFmtId="164" fontId="0" fillId="0" borderId="1" xfId="1" applyFont="1" applyBorder="1" applyAlignment="1">
      <alignment vertical="center"/>
    </xf>
    <xf numFmtId="164" fontId="3" fillId="0" borderId="1" xfId="1" applyFont="1" applyBorder="1" applyAlignment="1"/>
    <xf numFmtId="0" fontId="83" fillId="0" borderId="1" xfId="6" applyFont="1" applyAlignment="1">
      <alignment horizontal="right" vertical="center"/>
    </xf>
    <xf numFmtId="0" fontId="40" fillId="0" borderId="1" xfId="6" applyFont="1" applyAlignment="1">
      <alignment horizontal="right" vertical="center"/>
    </xf>
    <xf numFmtId="0" fontId="83" fillId="0" borderId="1" xfId="6" applyFont="1" applyAlignment="1">
      <alignment vertical="center"/>
    </xf>
    <xf numFmtId="165" fontId="40" fillId="0" borderId="1" xfId="6" applyNumberFormat="1" applyFont="1" applyAlignment="1">
      <alignment horizontal="right" vertical="center"/>
    </xf>
    <xf numFmtId="167" fontId="84" fillId="0" borderId="1" xfId="6" applyNumberFormat="1" applyFont="1" applyAlignment="1">
      <alignment vertical="center"/>
    </xf>
    <xf numFmtId="0" fontId="84" fillId="0" borderId="1" xfId="6" applyFont="1" applyAlignment="1">
      <alignment vertical="center"/>
    </xf>
    <xf numFmtId="0" fontId="85" fillId="0" borderId="1" xfId="6" applyFont="1" applyAlignment="1">
      <alignment vertical="center"/>
    </xf>
    <xf numFmtId="0" fontId="83" fillId="0" borderId="1" xfId="6" applyFont="1" applyAlignment="1">
      <alignment horizontal="left" vertical="center"/>
    </xf>
    <xf numFmtId="0" fontId="40" fillId="0" borderId="1" xfId="6" applyFont="1" applyAlignment="1">
      <alignment vertical="center"/>
    </xf>
    <xf numFmtId="167" fontId="83" fillId="0" borderId="1" xfId="6" applyNumberFormat="1" applyFont="1" applyAlignment="1">
      <alignment horizontal="left" vertical="center"/>
    </xf>
    <xf numFmtId="0" fontId="40" fillId="0" borderId="1" xfId="6" applyFont="1" applyAlignment="1">
      <alignment horizontal="left" vertical="center"/>
    </xf>
    <xf numFmtId="173" fontId="50" fillId="0" borderId="8" xfId="3" applyNumberFormat="1" applyFont="1" applyFill="1" applyBorder="1" applyAlignment="1">
      <alignment horizontal="right" vertical="center"/>
    </xf>
    <xf numFmtId="170" fontId="39" fillId="0" borderId="5" xfId="3" applyNumberFormat="1" applyFont="1" applyBorder="1" applyAlignment="1">
      <alignment horizontal="center" vertical="center" wrapText="1"/>
    </xf>
    <xf numFmtId="170" fontId="39" fillId="0" borderId="7" xfId="3" applyNumberFormat="1" applyFont="1" applyBorder="1" applyAlignment="1">
      <alignment horizontal="center" vertical="center" wrapText="1"/>
    </xf>
    <xf numFmtId="170" fontId="37" fillId="0" borderId="5" xfId="0" applyNumberFormat="1" applyFont="1" applyBorder="1" applyAlignment="1">
      <alignment horizontal="center" vertical="center" wrapText="1"/>
    </xf>
    <xf numFmtId="170" fontId="38" fillId="0" borderId="5" xfId="3" applyNumberFormat="1" applyFont="1" applyBorder="1" applyAlignment="1">
      <alignment horizontal="center" vertical="center" wrapText="1"/>
    </xf>
    <xf numFmtId="165" fontId="34" fillId="2" borderId="3" xfId="0" applyNumberFormat="1" applyFont="1" applyFill="1" applyBorder="1" applyAlignment="1">
      <alignment horizontal="center" vertical="center"/>
    </xf>
    <xf numFmtId="165" fontId="35" fillId="0" borderId="3" xfId="0" applyNumberFormat="1" applyFont="1" applyBorder="1" applyAlignment="1">
      <alignment horizontal="center" vertical="center"/>
    </xf>
    <xf numFmtId="165" fontId="36" fillId="0" borderId="3" xfId="0" applyNumberFormat="1" applyFont="1" applyBorder="1" applyAlignment="1">
      <alignment horizontal="center" vertical="center"/>
    </xf>
    <xf numFmtId="165" fontId="36" fillId="0" borderId="4" xfId="0" applyNumberFormat="1" applyFont="1" applyBorder="1" applyAlignment="1">
      <alignment horizontal="center" vertical="center"/>
    </xf>
    <xf numFmtId="14" fontId="55" fillId="0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center" vertical="center" wrapText="1"/>
    </xf>
    <xf numFmtId="170" fontId="61" fillId="0" borderId="5" xfId="3" applyNumberFormat="1" applyFont="1" applyBorder="1" applyAlignment="1">
      <alignment horizontal="center" vertical="center" wrapText="1"/>
    </xf>
    <xf numFmtId="165" fontId="34" fillId="0" borderId="3" xfId="0" applyNumberFormat="1" applyFont="1" applyBorder="1" applyAlignment="1">
      <alignment horizontal="center" vertical="center"/>
    </xf>
    <xf numFmtId="165" fontId="35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  <xf numFmtId="165" fontId="33" fillId="0" borderId="3" xfId="0" applyNumberFormat="1" applyFont="1" applyBorder="1" applyAlignment="1">
      <alignment horizontal="center" vertical="center" wrapText="1"/>
    </xf>
    <xf numFmtId="170" fontId="61" fillId="0" borderId="5" xfId="3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wrapText="1"/>
    </xf>
    <xf numFmtId="14" fontId="55" fillId="2" borderId="1" xfId="0" applyNumberFormat="1" applyFont="1" applyFill="1" applyBorder="1" applyAlignment="1">
      <alignment horizontal="center"/>
    </xf>
  </cellXfs>
  <cellStyles count="7">
    <cellStyle name="Čárka" xfId="1" builtinId="3"/>
    <cellStyle name="Normální" xfId="0" builtinId="0" customBuiltin="1"/>
    <cellStyle name="normální 2" xfId="6" xr:uid="{713443E4-C7AE-45CF-82B1-8B03E6EBA17F}"/>
    <cellStyle name="normální_4948_Odbytovy_rozpocet-Rusek" xfId="5" xr:uid="{00000000-0005-0000-0000-000002000000}"/>
    <cellStyle name="normální_Agregované položky akce389" xfId="4" xr:uid="{00000000-0005-0000-0000-000003000000}"/>
    <cellStyle name="normální_Pekapitulace výkazu výměr" xfId="3" xr:uid="{00000000-0005-0000-0000-000004000000}"/>
    <cellStyle name="Procenta" xfId="2" builtinId="5"/>
  </cellStyles>
  <dxfs count="14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</xdr:colOff>
      <xdr:row>0</xdr:row>
      <xdr:rowOff>161925</xdr:rowOff>
    </xdr:from>
    <xdr:to>
      <xdr:col>2</xdr:col>
      <xdr:colOff>795617</xdr:colOff>
      <xdr:row>3</xdr:row>
      <xdr:rowOff>133350</xdr:rowOff>
    </xdr:to>
    <xdr:pic>
      <xdr:nvPicPr>
        <xdr:cNvPr id="4" name="Picture 1" descr="VCES_logo_CMYK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556" y="161925"/>
          <a:ext cx="953061" cy="6437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0</xdr:row>
      <xdr:rowOff>123825</xdr:rowOff>
    </xdr:from>
    <xdr:to>
      <xdr:col>4</xdr:col>
      <xdr:colOff>628650</xdr:colOff>
      <xdr:row>3</xdr:row>
      <xdr:rowOff>9525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12382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0</xdr:row>
      <xdr:rowOff>161925</xdr:rowOff>
    </xdr:from>
    <xdr:to>
      <xdr:col>4</xdr:col>
      <xdr:colOff>533400</xdr:colOff>
      <xdr:row>3</xdr:row>
      <xdr:rowOff>47625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16192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219075</xdr:rowOff>
    </xdr:from>
    <xdr:to>
      <xdr:col>4</xdr:col>
      <xdr:colOff>495300</xdr:colOff>
      <xdr:row>3</xdr:row>
      <xdr:rowOff>104775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21907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B1:P25"/>
  <sheetViews>
    <sheetView showGridLines="0" tabSelected="1" view="pageBreakPreview" topLeftCell="A4" zoomScale="80" zoomScaleNormal="85" zoomScaleSheetLayoutView="80" workbookViewId="0">
      <selection activeCell="C9" sqref="C9:I9"/>
    </sheetView>
  </sheetViews>
  <sheetFormatPr defaultColWidth="9.33203125" defaultRowHeight="11.25" x14ac:dyDescent="0.2"/>
  <cols>
    <col min="1" max="1" width="9.33203125" style="3"/>
    <col min="2" max="2" width="3.83203125" style="3" bestFit="1" customWidth="1"/>
    <col min="3" max="3" width="64.1640625" style="3" bestFit="1" customWidth="1"/>
    <col min="4" max="4" width="20.5" style="3" bestFit="1" customWidth="1"/>
    <col min="5" max="6" width="9.33203125" style="3" hidden="1" customWidth="1"/>
    <col min="7" max="7" width="8.83203125" style="3" hidden="1" customWidth="1"/>
    <col min="8" max="8" width="15.33203125" style="3" hidden="1" customWidth="1"/>
    <col min="9" max="9" width="13.6640625" style="3" customWidth="1"/>
    <col min="10" max="10" width="19.83203125" style="3" customWidth="1"/>
    <col min="11" max="11" width="14.83203125" style="3" customWidth="1"/>
    <col min="12" max="12" width="19.5" style="3" bestFit="1" customWidth="1"/>
    <col min="13" max="13" width="18" style="3" customWidth="1"/>
    <col min="14" max="16384" width="9.33203125" style="3"/>
  </cols>
  <sheetData>
    <row r="1" spans="2:16" s="4" customFormat="1" ht="18" customHeight="1" x14ac:dyDescent="0.25">
      <c r="B1" s="5"/>
      <c r="C1" s="6" t="s">
        <v>180</v>
      </c>
      <c r="D1" s="7" t="s">
        <v>237</v>
      </c>
      <c r="E1" s="9"/>
      <c r="F1" s="9"/>
      <c r="G1" s="9"/>
      <c r="H1" s="9"/>
      <c r="I1" s="11"/>
      <c r="J1" s="12"/>
      <c r="K1" s="13"/>
      <c r="L1" s="14"/>
    </row>
    <row r="2" spans="2:16" s="4" customFormat="1" ht="18" customHeight="1" x14ac:dyDescent="0.25">
      <c r="B2" s="5"/>
      <c r="C2" s="6" t="s">
        <v>182</v>
      </c>
      <c r="D2" s="7" t="s">
        <v>2</v>
      </c>
      <c r="E2" s="9"/>
      <c r="F2" s="9"/>
      <c r="G2" s="9"/>
      <c r="H2" s="9"/>
      <c r="I2" s="11"/>
      <c r="J2" s="12"/>
      <c r="K2" s="13"/>
      <c r="L2" s="14"/>
    </row>
    <row r="3" spans="2:16" s="4" customFormat="1" ht="18" customHeight="1" x14ac:dyDescent="0.25">
      <c r="B3" s="5"/>
      <c r="C3" s="15" t="s">
        <v>183</v>
      </c>
      <c r="D3" s="16" t="s">
        <v>184</v>
      </c>
      <c r="E3" s="9"/>
      <c r="F3" s="9"/>
      <c r="G3" s="9"/>
      <c r="H3" s="9"/>
      <c r="I3" s="11"/>
      <c r="J3" s="12"/>
      <c r="K3" s="13"/>
      <c r="L3" s="14"/>
    </row>
    <row r="4" spans="2:16" s="5" customFormat="1" ht="18" customHeight="1" x14ac:dyDescent="0.25">
      <c r="C4" s="15" t="s">
        <v>185</v>
      </c>
      <c r="D4" s="16" t="s">
        <v>186</v>
      </c>
      <c r="E4" s="17"/>
      <c r="F4" s="17"/>
      <c r="G4" s="17"/>
      <c r="H4" s="17"/>
      <c r="I4" s="19"/>
      <c r="J4" s="20"/>
      <c r="K4" s="21"/>
      <c r="L4" s="22"/>
    </row>
    <row r="5" spans="2:16" s="5" customFormat="1" ht="18" customHeight="1" x14ac:dyDescent="0.25">
      <c r="C5" s="6" t="s">
        <v>187</v>
      </c>
      <c r="D5" s="16" t="s">
        <v>188</v>
      </c>
      <c r="E5" s="17"/>
      <c r="F5" s="17"/>
      <c r="G5" s="17"/>
      <c r="H5" s="17"/>
      <c r="I5" s="19"/>
      <c r="J5" s="20"/>
      <c r="K5" s="21"/>
      <c r="L5" s="22"/>
    </row>
    <row r="6" spans="2:16" s="5" customFormat="1" ht="18" customHeight="1" x14ac:dyDescent="0.25">
      <c r="C6" s="6" t="s">
        <v>182</v>
      </c>
      <c r="D6" s="16" t="s">
        <v>269</v>
      </c>
      <c r="E6" s="17"/>
      <c r="F6" s="17"/>
      <c r="G6" s="17"/>
      <c r="H6" s="17"/>
      <c r="I6" s="19"/>
      <c r="J6" s="20"/>
      <c r="K6" s="21"/>
      <c r="L6" s="22"/>
    </row>
    <row r="7" spans="2:16" s="5" customFormat="1" ht="18" customHeight="1" x14ac:dyDescent="0.25">
      <c r="C7" s="6" t="s">
        <v>189</v>
      </c>
      <c r="D7" s="23" t="s">
        <v>190</v>
      </c>
      <c r="E7" s="17"/>
      <c r="F7" s="17"/>
      <c r="G7" s="17"/>
      <c r="H7" s="17"/>
      <c r="I7" s="19"/>
      <c r="J7" s="20"/>
      <c r="K7" s="21"/>
      <c r="L7" s="22"/>
    </row>
    <row r="8" spans="2:16" s="5" customFormat="1" ht="15.75" x14ac:dyDescent="0.25">
      <c r="D8" s="24"/>
      <c r="E8" s="17"/>
      <c r="F8" s="17"/>
      <c r="G8" s="17"/>
      <c r="H8" s="17"/>
      <c r="I8" s="19"/>
      <c r="J8" s="20"/>
      <c r="K8" s="25"/>
      <c r="L8" s="22"/>
    </row>
    <row r="9" spans="2:16" s="26" customFormat="1" ht="18" customHeight="1" x14ac:dyDescent="0.25">
      <c r="B9" s="27"/>
      <c r="D9" s="25"/>
      <c r="E9" s="28"/>
      <c r="F9" s="28"/>
      <c r="G9" s="28"/>
      <c r="H9" s="28"/>
      <c r="I9" s="29"/>
      <c r="J9" s="30"/>
      <c r="K9" s="30" t="s">
        <v>191</v>
      </c>
      <c r="L9" s="31">
        <v>44926</v>
      </c>
    </row>
    <row r="10" spans="2:16" s="26" customFormat="1" x14ac:dyDescent="0.2">
      <c r="B10" s="32"/>
      <c r="C10" s="33"/>
      <c r="D10" s="33"/>
      <c r="E10" s="34"/>
      <c r="F10" s="34"/>
      <c r="G10" s="34"/>
      <c r="H10" s="34"/>
      <c r="I10" s="35"/>
      <c r="J10" s="36"/>
      <c r="K10" s="37"/>
      <c r="L10" s="38"/>
    </row>
    <row r="11" spans="2:16" s="39" customFormat="1" ht="20.100000000000001" customHeight="1" x14ac:dyDescent="0.2">
      <c r="B11" s="40"/>
      <c r="C11" s="41"/>
      <c r="D11" s="42" t="s">
        <v>192</v>
      </c>
      <c r="E11" s="232" t="s">
        <v>200</v>
      </c>
      <c r="F11" s="232"/>
      <c r="G11" s="232" t="s">
        <v>201</v>
      </c>
      <c r="H11" s="232"/>
      <c r="I11" s="233" t="s">
        <v>255</v>
      </c>
      <c r="J11" s="233"/>
      <c r="K11" s="234" t="s">
        <v>260</v>
      </c>
      <c r="L11" s="235"/>
    </row>
    <row r="12" spans="2:16" s="43" customFormat="1" ht="20.100000000000001" customHeight="1" x14ac:dyDescent="0.2">
      <c r="B12" s="44"/>
      <c r="C12" s="45" t="s">
        <v>204</v>
      </c>
      <c r="D12" s="46" t="s">
        <v>205</v>
      </c>
      <c r="E12" s="230" t="s">
        <v>205</v>
      </c>
      <c r="F12" s="230"/>
      <c r="G12" s="230" t="s">
        <v>205</v>
      </c>
      <c r="H12" s="230"/>
      <c r="I12" s="231" t="s">
        <v>205</v>
      </c>
      <c r="J12" s="231"/>
      <c r="K12" s="228" t="s">
        <v>205</v>
      </c>
      <c r="L12" s="229"/>
    </row>
    <row r="13" spans="2:16" s="1" customFormat="1" ht="11.1" customHeight="1" x14ac:dyDescent="0.2">
      <c r="B13" s="2"/>
      <c r="C13" s="2"/>
      <c r="D13" s="2"/>
    </row>
    <row r="14" spans="2:16" s="47" customFormat="1" ht="20.100000000000001" customHeight="1" x14ac:dyDescent="0.2">
      <c r="C14" s="48" t="s">
        <v>268</v>
      </c>
      <c r="D14" s="49">
        <v>6598258.9600000009</v>
      </c>
      <c r="E14" s="50"/>
      <c r="F14" s="51"/>
      <c r="G14" s="50"/>
      <c r="H14" s="51"/>
      <c r="I14" s="51"/>
      <c r="J14" s="51"/>
      <c r="K14" s="52"/>
      <c r="L14" s="53"/>
      <c r="M14" s="47" t="s">
        <v>261</v>
      </c>
      <c r="P14" s="54"/>
    </row>
    <row r="15" spans="2:16" s="55" customFormat="1" ht="20.100000000000001" customHeight="1" x14ac:dyDescent="0.2">
      <c r="B15" s="56" t="s">
        <v>4</v>
      </c>
      <c r="C15" s="57" t="s">
        <v>5</v>
      </c>
      <c r="D15" s="58">
        <v>4417477.4400000004</v>
      </c>
      <c r="E15" s="59">
        <f t="shared" ref="E15:E17" si="0">IF($D15=0,0,F15/$D15)</f>
        <v>0</v>
      </c>
      <c r="F15" s="60">
        <f>+'01 - SO 04 - Kanalizační ...'!L51</f>
        <v>0</v>
      </c>
      <c r="G15" s="59">
        <f t="shared" ref="G15:G17" si="1">IF($D15=0,0,H15/$D15)</f>
        <v>0</v>
      </c>
      <c r="H15" s="60">
        <f>+'01 - SO 04 - Kanalizační ...'!N51</f>
        <v>0</v>
      </c>
      <c r="I15" s="61">
        <f t="shared" ref="I15:I17" si="2">IF($D15=0,0,J15/$D15)</f>
        <v>-0.15479070085963356</v>
      </c>
      <c r="J15" s="62">
        <f>'01 - SO 04 - Kanalizační ...'!Q51</f>
        <v>-683784.42896921991</v>
      </c>
      <c r="K15" s="63">
        <f>1+I15</f>
        <v>0.84520929914036647</v>
      </c>
      <c r="L15" s="64">
        <f>'01 - SO 04 - Kanalizační ...'!T51</f>
        <v>3733693.0087207803</v>
      </c>
      <c r="M15" s="55">
        <v>-227.22</v>
      </c>
      <c r="P15" s="65"/>
    </row>
    <row r="16" spans="2:16" s="55" customFormat="1" ht="20.100000000000001" customHeight="1" x14ac:dyDescent="0.2">
      <c r="B16" s="56" t="s">
        <v>8</v>
      </c>
      <c r="C16" s="57" t="s">
        <v>9</v>
      </c>
      <c r="D16" s="58">
        <v>1943231.52</v>
      </c>
      <c r="E16" s="59">
        <f t="shared" si="0"/>
        <v>0</v>
      </c>
      <c r="F16" s="60">
        <f>+'02 - SO 05 - Opravy vozov...'!BD23</f>
        <v>0</v>
      </c>
      <c r="G16" s="59">
        <f t="shared" si="1"/>
        <v>0</v>
      </c>
      <c r="H16" s="60">
        <f>+'02 - SO 05 - Opravy vozov...'!BF23</f>
        <v>0</v>
      </c>
      <c r="I16" s="61">
        <f t="shared" si="2"/>
        <v>0</v>
      </c>
      <c r="J16" s="62">
        <f>'02 - SO 05 - Opravy vozov...'!BH23</f>
        <v>0</v>
      </c>
      <c r="K16" s="63">
        <f t="shared" ref="K16:K17" si="3">1-I16</f>
        <v>1</v>
      </c>
      <c r="L16" s="64">
        <f t="shared" ref="L16:L17" si="4">IF(ISBLANK($D16),"",ROUND($D16-J16,2))</f>
        <v>1943231.52</v>
      </c>
      <c r="P16" s="65"/>
    </row>
    <row r="17" spans="2:16" s="55" customFormat="1" ht="20.100000000000001" customHeight="1" x14ac:dyDescent="0.2">
      <c r="B17" s="56" t="s">
        <v>10</v>
      </c>
      <c r="C17" s="57" t="s">
        <v>11</v>
      </c>
      <c r="D17" s="58">
        <v>237550</v>
      </c>
      <c r="E17" s="59">
        <f t="shared" si="0"/>
        <v>0</v>
      </c>
      <c r="F17" s="60">
        <f>+'03 - VRN'!BD35</f>
        <v>0</v>
      </c>
      <c r="G17" s="59">
        <f t="shared" si="1"/>
        <v>0</v>
      </c>
      <c r="H17" s="60">
        <f>+'03 - VRN'!BF35</f>
        <v>0</v>
      </c>
      <c r="I17" s="61">
        <f t="shared" si="2"/>
        <v>0</v>
      </c>
      <c r="J17" s="62">
        <f>0</f>
        <v>0</v>
      </c>
      <c r="K17" s="63">
        <f t="shared" si="3"/>
        <v>1</v>
      </c>
      <c r="L17" s="64">
        <f t="shared" si="4"/>
        <v>237550</v>
      </c>
      <c r="P17" s="65"/>
    </row>
    <row r="18" spans="2:16" s="155" customFormat="1" ht="20.100000000000001" customHeight="1" x14ac:dyDescent="0.2">
      <c r="B18" s="162"/>
      <c r="C18" s="163" t="str">
        <f>+C14</f>
        <v>ÚHERCE, výstavba kanalizace - NEUZNATELNÉ NÁKLADY, doměrky</v>
      </c>
      <c r="D18" s="164">
        <v>6598258.96</v>
      </c>
      <c r="E18" s="165"/>
      <c r="F18" s="164">
        <f>+ROUND(SUM(F14:F17),2)</f>
        <v>0</v>
      </c>
      <c r="G18" s="165"/>
      <c r="H18" s="164">
        <f>+ROUND(SUM(H14:H17),2)</f>
        <v>0</v>
      </c>
      <c r="I18" s="164"/>
      <c r="J18" s="164">
        <f>+ROUND(SUM(J14:J17),2)</f>
        <v>-683784.43</v>
      </c>
      <c r="K18" s="166"/>
      <c r="L18" s="164">
        <f>+ROUND(SUM(L15:L17),2)-10.9</f>
        <v>5914463.6299999999</v>
      </c>
    </row>
    <row r="20" spans="2:16" s="155" customFormat="1" ht="20.100000000000001" customHeight="1" x14ac:dyDescent="0.2">
      <c r="B20" s="155" t="s">
        <v>230</v>
      </c>
      <c r="D20" s="161"/>
      <c r="K20" s="155" t="s">
        <v>231</v>
      </c>
    </row>
    <row r="21" spans="2:16" x14ac:dyDescent="0.2">
      <c r="I21" s="187"/>
    </row>
    <row r="23" spans="2:16" ht="15.75" x14ac:dyDescent="0.2">
      <c r="C23" s="223" t="s">
        <v>265</v>
      </c>
      <c r="D23" s="224"/>
      <c r="E23" s="219"/>
      <c r="F23" s="218"/>
      <c r="G23" s="217" t="s">
        <v>263</v>
      </c>
      <c r="H23" s="220"/>
      <c r="I23" s="226" t="s">
        <v>263</v>
      </c>
      <c r="J23" s="221"/>
      <c r="L23" s="225" t="s">
        <v>264</v>
      </c>
      <c r="M23" s="222"/>
    </row>
    <row r="24" spans="2:16" ht="15.75" x14ac:dyDescent="0.2">
      <c r="C24" s="223"/>
      <c r="D24" s="224"/>
      <c r="E24" s="219"/>
      <c r="F24" s="218"/>
      <c r="G24" s="217"/>
      <c r="H24" s="220"/>
      <c r="I24" s="226"/>
      <c r="J24" s="221"/>
      <c r="L24" s="225"/>
      <c r="M24" s="222"/>
    </row>
    <row r="25" spans="2:16" ht="15.75" x14ac:dyDescent="0.2">
      <c r="C25" s="223" t="s">
        <v>266</v>
      </c>
      <c r="D25" s="218"/>
      <c r="E25" s="219"/>
      <c r="F25" s="218"/>
      <c r="G25" s="216" t="s">
        <v>191</v>
      </c>
      <c r="H25" s="220"/>
      <c r="I25" s="226" t="s">
        <v>191</v>
      </c>
      <c r="J25" s="221"/>
      <c r="L25" s="223" t="s">
        <v>191</v>
      </c>
      <c r="M25" s="222"/>
    </row>
  </sheetData>
  <mergeCells count="8">
    <mergeCell ref="K12:L12"/>
    <mergeCell ref="E12:F12"/>
    <mergeCell ref="G12:H12"/>
    <mergeCell ref="I12:J12"/>
    <mergeCell ref="E11:F11"/>
    <mergeCell ref="G11:H11"/>
    <mergeCell ref="I11:J11"/>
    <mergeCell ref="K11:L11"/>
  </mergeCells>
  <conditionalFormatting sqref="D3">
    <cfRule type="cellIs" dxfId="141" priority="1" operator="lessThan">
      <formula>0</formula>
    </cfRule>
  </conditionalFormatting>
  <conditionalFormatting sqref="D2">
    <cfRule type="cellIs" dxfId="140" priority="2" operator="lessThan">
      <formula>0</formula>
    </cfRule>
  </conditionalFormatting>
  <pageMargins left="0.39370078740157483" right="0.39370078740157483" top="0.39370078740157483" bottom="0.39370078740157483" header="0" footer="0"/>
  <pageSetup paperSize="9" scale="77" fitToHeight="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A1:AO53"/>
  <sheetViews>
    <sheetView showGridLines="0" view="pageBreakPreview" topLeftCell="A14" zoomScale="90" zoomScaleNormal="100" zoomScaleSheetLayoutView="90" workbookViewId="0">
      <selection activeCell="O22" sqref="O22"/>
    </sheetView>
  </sheetViews>
  <sheetFormatPr defaultColWidth="9.33203125" defaultRowHeight="11.25" x14ac:dyDescent="0.2"/>
  <cols>
    <col min="1" max="1" width="8.33203125" style="66" customWidth="1"/>
    <col min="2" max="2" width="1.6640625" style="66" customWidth="1"/>
    <col min="3" max="3" width="4.1640625" style="66" customWidth="1"/>
    <col min="4" max="4" width="4.33203125" style="66" customWidth="1"/>
    <col min="5" max="5" width="17.1640625" style="66" customWidth="1"/>
    <col min="6" max="6" width="50.83203125" style="66" customWidth="1"/>
    <col min="7" max="7" width="7" style="66" customWidth="1"/>
    <col min="8" max="8" width="11.5" style="66" customWidth="1"/>
    <col min="9" max="10" width="20.1640625" style="66" customWidth="1"/>
    <col min="11" max="14" width="9.33203125" style="66" hidden="1" customWidth="1"/>
    <col min="15" max="15" width="12.83203125" style="66" customWidth="1"/>
    <col min="16" max="16" width="15.1640625" style="66" customWidth="1"/>
    <col min="17" max="17" width="18.33203125" style="66" customWidth="1"/>
    <col min="18" max="18" width="13.6640625" style="66" customWidth="1"/>
    <col min="19" max="19" width="15.5" style="66" customWidth="1"/>
    <col min="20" max="20" width="21.33203125" style="66" bestFit="1" customWidth="1"/>
    <col min="21" max="21" width="23.83203125" style="167" hidden="1" customWidth="1"/>
    <col min="22" max="22" width="23.83203125" style="66" hidden="1" customWidth="1"/>
    <col min="23" max="23" width="25.1640625" style="66" hidden="1" customWidth="1"/>
    <col min="24" max="24" width="0" style="66" hidden="1" customWidth="1"/>
    <col min="25" max="25" width="24.5" style="66" hidden="1" customWidth="1"/>
    <col min="26" max="26" width="0" style="66" hidden="1" customWidth="1"/>
    <col min="27" max="27" width="24.33203125" style="66" hidden="1" customWidth="1"/>
    <col min="28" max="28" width="0" style="66" hidden="1" customWidth="1"/>
    <col min="29" max="29" width="25" style="66" hidden="1" customWidth="1"/>
    <col min="30" max="31" width="0" style="66" hidden="1" customWidth="1"/>
    <col min="32" max="32" width="30.83203125" style="66" hidden="1" customWidth="1"/>
    <col min="33" max="33" width="0" style="66" hidden="1" customWidth="1"/>
    <col min="34" max="34" width="29" style="66" hidden="1" customWidth="1"/>
    <col min="35" max="36" width="0" style="66" hidden="1" customWidth="1"/>
    <col min="37" max="37" width="23.5" style="66" customWidth="1"/>
    <col min="38" max="38" width="15.5" style="209" bestFit="1" customWidth="1"/>
    <col min="39" max="39" width="9.33203125" style="66"/>
    <col min="40" max="40" width="13.6640625" style="66" bestFit="1" customWidth="1"/>
    <col min="41" max="41" width="15" style="66" bestFit="1" customWidth="1"/>
    <col min="42" max="16384" width="9.33203125" style="66"/>
  </cols>
  <sheetData>
    <row r="1" spans="1:41" ht="15" x14ac:dyDescent="0.2">
      <c r="F1" s="6" t="s">
        <v>180</v>
      </c>
      <c r="G1" s="7" t="s">
        <v>237</v>
      </c>
      <c r="H1" s="4"/>
      <c r="J1" s="67"/>
    </row>
    <row r="2" spans="1:41" s="4" customFormat="1" ht="15.75" x14ac:dyDescent="0.25">
      <c r="E2" s="5"/>
      <c r="F2" s="6" t="s">
        <v>182</v>
      </c>
      <c r="G2" s="7" t="s">
        <v>2</v>
      </c>
      <c r="I2" s="8"/>
      <c r="J2" s="69"/>
      <c r="K2" s="10"/>
      <c r="L2" s="9"/>
      <c r="M2" s="11"/>
      <c r="N2" s="12"/>
      <c r="O2" s="13"/>
      <c r="P2" s="14"/>
      <c r="Q2" s="14"/>
      <c r="R2" s="70"/>
      <c r="U2" s="168"/>
      <c r="AL2" s="210"/>
    </row>
    <row r="3" spans="1:41" s="4" customFormat="1" ht="15.75" x14ac:dyDescent="0.25">
      <c r="E3" s="5"/>
      <c r="F3" s="15" t="s">
        <v>183</v>
      </c>
      <c r="G3" s="16" t="s">
        <v>184</v>
      </c>
      <c r="H3" s="5"/>
      <c r="I3" s="8"/>
      <c r="J3" s="69"/>
      <c r="K3" s="10"/>
      <c r="L3" s="9"/>
      <c r="M3" s="11"/>
      <c r="N3" s="12"/>
      <c r="O3" s="13"/>
      <c r="P3" s="14"/>
      <c r="Q3" s="14"/>
      <c r="R3" s="70"/>
      <c r="U3" s="168"/>
      <c r="AL3" s="210"/>
    </row>
    <row r="4" spans="1:41" s="5" customFormat="1" ht="15.75" x14ac:dyDescent="0.25">
      <c r="F4" s="15" t="s">
        <v>185</v>
      </c>
      <c r="G4" s="16" t="s">
        <v>186</v>
      </c>
      <c r="I4" s="8"/>
      <c r="J4" s="71"/>
      <c r="K4" s="18"/>
      <c r="L4" s="17"/>
      <c r="M4" s="19"/>
      <c r="N4" s="20"/>
      <c r="O4" s="21"/>
      <c r="P4" s="22"/>
      <c r="Q4" s="22"/>
      <c r="R4" s="72"/>
      <c r="U4" s="169"/>
      <c r="AL4" s="211"/>
    </row>
    <row r="5" spans="1:41" s="5" customFormat="1" ht="15.75" x14ac:dyDescent="0.25">
      <c r="F5" s="6" t="s">
        <v>187</v>
      </c>
      <c r="G5" s="16" t="s">
        <v>188</v>
      </c>
      <c r="I5" s="8"/>
      <c r="J5" s="71"/>
      <c r="K5" s="18"/>
      <c r="L5" s="17"/>
      <c r="M5" s="19"/>
      <c r="N5" s="20"/>
      <c r="O5" s="21"/>
      <c r="P5" s="22"/>
      <c r="Q5" s="22"/>
      <c r="R5" s="72"/>
      <c r="U5" s="169"/>
      <c r="AL5" s="211"/>
    </row>
    <row r="6" spans="1:41" s="5" customFormat="1" ht="15.75" x14ac:dyDescent="0.25">
      <c r="F6" s="6" t="s">
        <v>189</v>
      </c>
      <c r="G6" s="23" t="s">
        <v>190</v>
      </c>
      <c r="I6" s="8"/>
      <c r="J6" s="71"/>
      <c r="K6" s="18"/>
      <c r="L6" s="17"/>
      <c r="M6" s="19"/>
      <c r="N6" s="20"/>
      <c r="O6" s="21"/>
      <c r="P6" s="22"/>
      <c r="Q6" s="22"/>
      <c r="R6" s="72"/>
      <c r="U6" s="169"/>
      <c r="AL6" s="211"/>
    </row>
    <row r="7" spans="1:41" s="5" customFormat="1" ht="15.75" x14ac:dyDescent="0.25">
      <c r="F7" s="6"/>
      <c r="G7" s="23"/>
      <c r="H7" s="73"/>
      <c r="I7" s="8"/>
      <c r="J7" s="71"/>
      <c r="K7" s="18"/>
      <c r="L7" s="17"/>
      <c r="M7" s="19"/>
      <c r="N7" s="20"/>
      <c r="O7" s="21"/>
      <c r="P7" s="22"/>
      <c r="Q7" s="22"/>
      <c r="R7" s="72"/>
      <c r="U7" s="169"/>
      <c r="AL7" s="211"/>
    </row>
    <row r="8" spans="1:41" s="74" customFormat="1" ht="12.75" x14ac:dyDescent="0.2">
      <c r="D8" s="75"/>
      <c r="F8" s="6"/>
      <c r="G8" s="23"/>
      <c r="H8" s="73"/>
      <c r="K8" s="236">
        <v>44620</v>
      </c>
      <c r="L8" s="236"/>
      <c r="M8" s="236">
        <v>44651</v>
      </c>
      <c r="N8" s="236"/>
      <c r="O8" s="78" t="s">
        <v>207</v>
      </c>
      <c r="P8" s="79" t="str">
        <f>+C12</f>
        <v>01 - SO 04 - Kanalizační přípojky</v>
      </c>
      <c r="Q8" s="79"/>
      <c r="S8" s="80"/>
      <c r="U8" s="170"/>
      <c r="AL8" s="212"/>
    </row>
    <row r="9" spans="1:41" s="81" customFormat="1" ht="12.75" x14ac:dyDescent="0.2">
      <c r="C9" s="82"/>
      <c r="D9" s="83"/>
      <c r="E9" s="83"/>
      <c r="F9" s="83"/>
      <c r="G9" s="83"/>
      <c r="H9" s="83"/>
      <c r="I9" s="84"/>
      <c r="J9" s="85"/>
      <c r="K9" s="239" t="s">
        <v>223</v>
      </c>
      <c r="L9" s="239"/>
      <c r="M9" s="239" t="s">
        <v>224</v>
      </c>
      <c r="N9" s="239"/>
      <c r="O9" s="240" t="s">
        <v>255</v>
      </c>
      <c r="P9" s="240"/>
      <c r="Q9" s="241"/>
      <c r="R9" s="234" t="s">
        <v>259</v>
      </c>
      <c r="S9" s="234"/>
      <c r="T9" s="242"/>
      <c r="AL9" s="213"/>
    </row>
    <row r="10" spans="1:41" s="81" customFormat="1" ht="12.75" x14ac:dyDescent="0.2">
      <c r="C10" s="86"/>
      <c r="D10" s="87" t="s">
        <v>225</v>
      </c>
      <c r="E10" s="87" t="s">
        <v>177</v>
      </c>
      <c r="F10" s="87" t="s">
        <v>178</v>
      </c>
      <c r="G10" s="87" t="s">
        <v>15</v>
      </c>
      <c r="H10" s="88" t="s">
        <v>16</v>
      </c>
      <c r="I10" s="89" t="s">
        <v>226</v>
      </c>
      <c r="J10" s="90" t="s">
        <v>179</v>
      </c>
      <c r="K10" s="238" t="s">
        <v>205</v>
      </c>
      <c r="L10" s="238"/>
      <c r="M10" s="238" t="s">
        <v>205</v>
      </c>
      <c r="N10" s="238"/>
      <c r="O10" s="95" t="s">
        <v>227</v>
      </c>
      <c r="P10" s="96" t="s">
        <v>256</v>
      </c>
      <c r="Q10" s="96" t="s">
        <v>257</v>
      </c>
      <c r="R10" s="97" t="s">
        <v>227</v>
      </c>
      <c r="S10" s="98" t="s">
        <v>258</v>
      </c>
      <c r="T10" s="99" t="s">
        <v>179</v>
      </c>
      <c r="U10" s="173" t="s">
        <v>233</v>
      </c>
      <c r="V10" s="173" t="s">
        <v>235</v>
      </c>
      <c r="W10" s="173" t="s">
        <v>238</v>
      </c>
      <c r="Y10" s="173" t="s">
        <v>240</v>
      </c>
      <c r="AA10" s="173" t="s">
        <v>242</v>
      </c>
      <c r="AC10" s="173" t="s">
        <v>247</v>
      </c>
      <c r="AF10" s="173" t="s">
        <v>251</v>
      </c>
      <c r="AH10" s="173" t="s">
        <v>252</v>
      </c>
      <c r="AL10" s="213"/>
    </row>
    <row r="12" spans="1:41" s="112" customFormat="1" ht="15.75" x14ac:dyDescent="0.25">
      <c r="A12" s="109"/>
      <c r="B12" s="109"/>
      <c r="C12" s="110" t="s">
        <v>14</v>
      </c>
      <c r="D12" s="109"/>
      <c r="E12" s="109"/>
      <c r="F12" s="109"/>
      <c r="G12" s="109"/>
      <c r="H12" s="109"/>
      <c r="I12" s="109"/>
      <c r="J12" s="111">
        <v>4417477.4399999995</v>
      </c>
      <c r="U12" s="171"/>
      <c r="AL12" s="214"/>
    </row>
    <row r="13" spans="1:41" s="113" customFormat="1" ht="15" x14ac:dyDescent="0.2">
      <c r="D13" s="114" t="s">
        <v>3</v>
      </c>
      <c r="E13" s="115" t="s">
        <v>17</v>
      </c>
      <c r="F13" s="115" t="s">
        <v>18</v>
      </c>
      <c r="J13" s="116">
        <v>4417477.4399999995</v>
      </c>
      <c r="U13" s="175"/>
      <c r="AF13" s="175"/>
      <c r="AH13" s="175"/>
      <c r="AL13" s="215"/>
    </row>
    <row r="14" spans="1:41" s="113" customFormat="1" ht="38.25" customHeight="1" x14ac:dyDescent="0.2">
      <c r="C14" s="200"/>
      <c r="D14" s="201" t="s">
        <v>3</v>
      </c>
      <c r="E14" s="202" t="s">
        <v>6</v>
      </c>
      <c r="F14" s="202" t="s">
        <v>19</v>
      </c>
      <c r="G14" s="200"/>
      <c r="H14" s="200"/>
      <c r="I14" s="200"/>
      <c r="J14" s="203">
        <v>3386732.44</v>
      </c>
      <c r="K14" s="200"/>
      <c r="L14" s="200"/>
      <c r="M14" s="200"/>
      <c r="N14" s="200"/>
      <c r="O14" s="200"/>
      <c r="P14" s="200"/>
      <c r="Q14" s="204">
        <f>SUM(Q15:Q30)</f>
        <v>-522823.46535921993</v>
      </c>
      <c r="R14" s="200"/>
      <c r="S14" s="200"/>
      <c r="T14" s="204">
        <f>SUM(T15:T30)</f>
        <v>2863908.9674807801</v>
      </c>
      <c r="U14" s="172"/>
      <c r="W14" s="175" t="s">
        <v>234</v>
      </c>
      <c r="AK14" s="207" t="s">
        <v>262</v>
      </c>
      <c r="AL14" s="215"/>
    </row>
    <row r="15" spans="1:41" s="112" customFormat="1" ht="36" x14ac:dyDescent="0.2">
      <c r="A15" s="109"/>
      <c r="B15" s="119"/>
      <c r="C15" s="130" t="s">
        <v>6</v>
      </c>
      <c r="D15" s="130" t="s">
        <v>20</v>
      </c>
      <c r="E15" s="131" t="s">
        <v>21</v>
      </c>
      <c r="F15" s="132" t="s">
        <v>22</v>
      </c>
      <c r="G15" s="133" t="s">
        <v>12</v>
      </c>
      <c r="H15" s="134">
        <v>14.85</v>
      </c>
      <c r="I15" s="135">
        <v>3597.65</v>
      </c>
      <c r="J15" s="135">
        <v>53425.1</v>
      </c>
      <c r="K15" s="102"/>
      <c r="L15" s="103">
        <f t="shared" ref="L15:L49" si="0">IF(ISBLANK($H15),"",K15*$I15)</f>
        <v>0</v>
      </c>
      <c r="M15" s="102"/>
      <c r="N15" s="103">
        <f t="shared" ref="N15:N49" si="1">IF(ISBLANK($H15),"",M15*$I15)</f>
        <v>0</v>
      </c>
      <c r="O15" s="104">
        <v>-0.75</v>
      </c>
      <c r="P15" s="105">
        <f>I15</f>
        <v>3597.65</v>
      </c>
      <c r="Q15" s="188">
        <f>O15*P15</f>
        <v>-2698.2375000000002</v>
      </c>
      <c r="R15" s="106">
        <f>H15+O15</f>
        <v>14.1</v>
      </c>
      <c r="S15" s="107">
        <f>I15</f>
        <v>3597.65</v>
      </c>
      <c r="T15" s="189">
        <f>R15*S15</f>
        <v>50726.864999999998</v>
      </c>
      <c r="U15" s="171"/>
      <c r="AC15" s="185" t="s">
        <v>248</v>
      </c>
      <c r="AL15" s="214"/>
      <c r="AN15" s="208"/>
    </row>
    <row r="16" spans="1:41" s="112" customFormat="1" ht="48" x14ac:dyDescent="0.2">
      <c r="A16" s="109"/>
      <c r="B16" s="119"/>
      <c r="C16" s="130" t="s">
        <v>7</v>
      </c>
      <c r="D16" s="130" t="s">
        <v>20</v>
      </c>
      <c r="E16" s="131" t="s">
        <v>24</v>
      </c>
      <c r="F16" s="132" t="s">
        <v>25</v>
      </c>
      <c r="G16" s="133" t="s">
        <v>13</v>
      </c>
      <c r="H16" s="134">
        <v>556.30999999999995</v>
      </c>
      <c r="I16" s="135">
        <v>234.11</v>
      </c>
      <c r="J16" s="135">
        <v>130237.73</v>
      </c>
      <c r="K16" s="102"/>
      <c r="L16" s="103">
        <f t="shared" si="0"/>
        <v>0</v>
      </c>
      <c r="M16" s="102"/>
      <c r="N16" s="103">
        <f t="shared" si="1"/>
        <v>0</v>
      </c>
      <c r="O16" s="104">
        <v>-68.069999999999993</v>
      </c>
      <c r="P16" s="105">
        <f t="shared" ref="P16:P49" si="2">I16</f>
        <v>234.11</v>
      </c>
      <c r="Q16" s="188">
        <f t="shared" ref="Q16:Q49" si="3">O16*P16</f>
        <v>-15935.867699999999</v>
      </c>
      <c r="R16" s="106">
        <f t="shared" ref="R16:R49" si="4">H16+O16</f>
        <v>488.23999999999995</v>
      </c>
      <c r="S16" s="107">
        <f t="shared" ref="S16:S49" si="5">I16</f>
        <v>234.11</v>
      </c>
      <c r="T16" s="189">
        <f t="shared" ref="T16:T49" si="6">R16*S16</f>
        <v>114301.8664</v>
      </c>
      <c r="U16" s="171"/>
      <c r="AL16" s="214"/>
      <c r="AN16" s="208"/>
      <c r="AO16" s="208"/>
    </row>
    <row r="17" spans="1:40" s="112" customFormat="1" ht="48" x14ac:dyDescent="0.2">
      <c r="A17" s="109"/>
      <c r="B17" s="119"/>
      <c r="C17" s="130" t="s">
        <v>26</v>
      </c>
      <c r="D17" s="130" t="s">
        <v>20</v>
      </c>
      <c r="E17" s="131" t="s">
        <v>27</v>
      </c>
      <c r="F17" s="132" t="s">
        <v>28</v>
      </c>
      <c r="G17" s="133" t="s">
        <v>13</v>
      </c>
      <c r="H17" s="134">
        <v>858.44</v>
      </c>
      <c r="I17" s="135">
        <v>257.77999999999997</v>
      </c>
      <c r="J17" s="135">
        <v>221288.66</v>
      </c>
      <c r="K17" s="102"/>
      <c r="L17" s="103">
        <f t="shared" si="0"/>
        <v>0</v>
      </c>
      <c r="M17" s="102"/>
      <c r="N17" s="103">
        <f t="shared" si="1"/>
        <v>0</v>
      </c>
      <c r="O17" s="104">
        <v>-105.03</v>
      </c>
      <c r="P17" s="105">
        <f t="shared" si="2"/>
        <v>257.77999999999997</v>
      </c>
      <c r="Q17" s="188">
        <f t="shared" si="3"/>
        <v>-27074.633399999999</v>
      </c>
      <c r="R17" s="106">
        <f t="shared" si="4"/>
        <v>753.41000000000008</v>
      </c>
      <c r="S17" s="107">
        <f t="shared" si="5"/>
        <v>257.77999999999997</v>
      </c>
      <c r="T17" s="189">
        <f t="shared" si="6"/>
        <v>194214.02979999999</v>
      </c>
      <c r="U17" s="171"/>
      <c r="AL17" s="214"/>
      <c r="AN17" s="208"/>
    </row>
    <row r="18" spans="1:40" s="112" customFormat="1" ht="48" x14ac:dyDescent="0.2">
      <c r="A18" s="109"/>
      <c r="B18" s="119"/>
      <c r="C18" s="130" t="s">
        <v>23</v>
      </c>
      <c r="D18" s="130" t="s">
        <v>20</v>
      </c>
      <c r="E18" s="131" t="s">
        <v>29</v>
      </c>
      <c r="F18" s="132" t="s">
        <v>30</v>
      </c>
      <c r="G18" s="133" t="s">
        <v>13</v>
      </c>
      <c r="H18" s="134">
        <v>583.23</v>
      </c>
      <c r="I18" s="135">
        <v>315.64999999999998</v>
      </c>
      <c r="J18" s="135">
        <v>184096.55</v>
      </c>
      <c r="K18" s="102"/>
      <c r="L18" s="103">
        <f t="shared" si="0"/>
        <v>0</v>
      </c>
      <c r="M18" s="102"/>
      <c r="N18" s="103">
        <f t="shared" si="1"/>
        <v>0</v>
      </c>
      <c r="O18" s="104">
        <v>-71.36</v>
      </c>
      <c r="P18" s="105">
        <f t="shared" si="2"/>
        <v>315.64999999999998</v>
      </c>
      <c r="Q18" s="188">
        <f t="shared" si="3"/>
        <v>-22524.784</v>
      </c>
      <c r="R18" s="106">
        <f t="shared" si="4"/>
        <v>511.87</v>
      </c>
      <c r="S18" s="107">
        <f t="shared" si="5"/>
        <v>315.64999999999998</v>
      </c>
      <c r="T18" s="189">
        <f t="shared" si="6"/>
        <v>161571.76549999998</v>
      </c>
      <c r="U18" s="171"/>
      <c r="Y18" s="184"/>
      <c r="AL18" s="214"/>
      <c r="AN18" s="208"/>
    </row>
    <row r="19" spans="1:40" s="112" customFormat="1" ht="48" x14ac:dyDescent="0.2">
      <c r="A19" s="109"/>
      <c r="B19" s="119"/>
      <c r="C19" s="130" t="s">
        <v>31</v>
      </c>
      <c r="D19" s="130" t="s">
        <v>20</v>
      </c>
      <c r="E19" s="131" t="s">
        <v>32</v>
      </c>
      <c r="F19" s="132" t="s">
        <v>33</v>
      </c>
      <c r="G19" s="133" t="s">
        <v>13</v>
      </c>
      <c r="H19" s="134">
        <v>4.43</v>
      </c>
      <c r="I19" s="135">
        <v>837.79</v>
      </c>
      <c r="J19" s="135">
        <v>3711.41</v>
      </c>
      <c r="K19" s="102"/>
      <c r="L19" s="103">
        <f t="shared" si="0"/>
        <v>0</v>
      </c>
      <c r="M19" s="102"/>
      <c r="N19" s="103">
        <f t="shared" si="1"/>
        <v>0</v>
      </c>
      <c r="O19" s="227">
        <v>-0.54</v>
      </c>
      <c r="P19" s="105">
        <f t="shared" si="2"/>
        <v>837.79</v>
      </c>
      <c r="Q19" s="188">
        <f t="shared" si="3"/>
        <v>-452.40660000000003</v>
      </c>
      <c r="R19" s="106">
        <f t="shared" si="4"/>
        <v>3.8899999999999997</v>
      </c>
      <c r="S19" s="107">
        <f t="shared" si="5"/>
        <v>837.79</v>
      </c>
      <c r="T19" s="189">
        <f t="shared" si="6"/>
        <v>3259.0030999999994</v>
      </c>
      <c r="U19" s="171"/>
      <c r="AL19" s="214"/>
      <c r="AN19" s="208"/>
    </row>
    <row r="20" spans="1:40" s="112" customFormat="1" ht="24" x14ac:dyDescent="0.2">
      <c r="A20" s="109"/>
      <c r="B20" s="119"/>
      <c r="C20" s="130" t="s">
        <v>34</v>
      </c>
      <c r="D20" s="130" t="s">
        <v>20</v>
      </c>
      <c r="E20" s="131" t="s">
        <v>35</v>
      </c>
      <c r="F20" s="132" t="s">
        <v>36</v>
      </c>
      <c r="G20" s="133" t="s">
        <v>37</v>
      </c>
      <c r="H20" s="134">
        <v>4292.37</v>
      </c>
      <c r="I20" s="135">
        <v>99.96</v>
      </c>
      <c r="J20" s="135">
        <v>429065.31</v>
      </c>
      <c r="K20" s="102"/>
      <c r="L20" s="103">
        <f t="shared" si="0"/>
        <v>0</v>
      </c>
      <c r="M20" s="102"/>
      <c r="N20" s="103">
        <f t="shared" si="1"/>
        <v>0</v>
      </c>
      <c r="O20" s="227">
        <v>-1078.369948</v>
      </c>
      <c r="P20" s="105">
        <f t="shared" si="2"/>
        <v>99.96</v>
      </c>
      <c r="Q20" s="188">
        <f t="shared" si="3"/>
        <v>-107793.86000207999</v>
      </c>
      <c r="R20" s="106">
        <f t="shared" si="4"/>
        <v>3214.0000519999999</v>
      </c>
      <c r="S20" s="107">
        <f t="shared" si="5"/>
        <v>99.96</v>
      </c>
      <c r="T20" s="189">
        <f t="shared" si="6"/>
        <v>321271.44519791997</v>
      </c>
      <c r="U20" s="176"/>
      <c r="V20" s="177" t="s">
        <v>236</v>
      </c>
      <c r="W20" s="176"/>
      <c r="AA20" s="237" t="s">
        <v>244</v>
      </c>
      <c r="AB20" s="112" t="s">
        <v>241</v>
      </c>
      <c r="AL20" s="214"/>
      <c r="AN20" s="208"/>
    </row>
    <row r="21" spans="1:40" s="112" customFormat="1" ht="24" x14ac:dyDescent="0.2">
      <c r="A21" s="109"/>
      <c r="B21" s="119"/>
      <c r="C21" s="130" t="s">
        <v>38</v>
      </c>
      <c r="D21" s="130" t="s">
        <v>20</v>
      </c>
      <c r="E21" s="131" t="s">
        <v>39</v>
      </c>
      <c r="F21" s="132" t="s">
        <v>40</v>
      </c>
      <c r="G21" s="133" t="s">
        <v>37</v>
      </c>
      <c r="H21" s="134">
        <v>4292.37</v>
      </c>
      <c r="I21" s="135">
        <v>149.94</v>
      </c>
      <c r="J21" s="135">
        <v>643597.96</v>
      </c>
      <c r="K21" s="102"/>
      <c r="L21" s="103">
        <f t="shared" si="0"/>
        <v>0</v>
      </c>
      <c r="M21" s="102"/>
      <c r="N21" s="103">
        <f t="shared" si="1"/>
        <v>0</v>
      </c>
      <c r="O21" s="227">
        <v>-1078.3698810000001</v>
      </c>
      <c r="P21" s="105">
        <f t="shared" si="2"/>
        <v>149.94</v>
      </c>
      <c r="Q21" s="188">
        <f t="shared" si="3"/>
        <v>-161690.77995714001</v>
      </c>
      <c r="R21" s="106">
        <f t="shared" si="4"/>
        <v>3214.0001189999998</v>
      </c>
      <c r="S21" s="107">
        <f t="shared" si="5"/>
        <v>149.94</v>
      </c>
      <c r="T21" s="189">
        <f t="shared" si="6"/>
        <v>481907.17784285999</v>
      </c>
      <c r="U21" s="176"/>
      <c r="V21" s="177" t="s">
        <v>236</v>
      </c>
      <c r="W21" s="176"/>
      <c r="AA21" s="237"/>
      <c r="AB21" s="112" t="s">
        <v>241</v>
      </c>
      <c r="AL21" s="214"/>
      <c r="AN21" s="208"/>
    </row>
    <row r="22" spans="1:40" s="112" customFormat="1" ht="48" x14ac:dyDescent="0.2">
      <c r="A22" s="109"/>
      <c r="B22" s="119"/>
      <c r="C22" s="130" t="s">
        <v>41</v>
      </c>
      <c r="D22" s="130" t="s">
        <v>20</v>
      </c>
      <c r="E22" s="131" t="s">
        <v>42</v>
      </c>
      <c r="F22" s="132" t="s">
        <v>43</v>
      </c>
      <c r="G22" s="133" t="s">
        <v>13</v>
      </c>
      <c r="H22" s="134">
        <v>1201.4459999999999</v>
      </c>
      <c r="I22" s="135">
        <v>13.15</v>
      </c>
      <c r="J22" s="135">
        <v>15799.01</v>
      </c>
      <c r="K22" s="102"/>
      <c r="L22" s="103">
        <f t="shared" si="0"/>
        <v>0</v>
      </c>
      <c r="M22" s="102"/>
      <c r="N22" s="103">
        <f t="shared" si="1"/>
        <v>0</v>
      </c>
      <c r="O22" s="227">
        <v>-147</v>
      </c>
      <c r="P22" s="105">
        <f t="shared" si="2"/>
        <v>13.15</v>
      </c>
      <c r="Q22" s="188">
        <f t="shared" si="3"/>
        <v>-1933.05</v>
      </c>
      <c r="R22" s="106">
        <f t="shared" si="4"/>
        <v>1054.4459999999999</v>
      </c>
      <c r="S22" s="107">
        <f t="shared" si="5"/>
        <v>13.15</v>
      </c>
      <c r="T22" s="189">
        <f t="shared" si="6"/>
        <v>13865.964899999999</v>
      </c>
      <c r="U22" s="171"/>
      <c r="W22" s="171"/>
      <c r="Y22" s="174" t="s">
        <v>239</v>
      </c>
      <c r="Z22" s="112" t="s">
        <v>241</v>
      </c>
      <c r="AA22" s="174" t="s">
        <v>239</v>
      </c>
      <c r="AB22" s="112" t="s">
        <v>241</v>
      </c>
      <c r="AL22" s="214"/>
      <c r="AN22" s="208"/>
    </row>
    <row r="23" spans="1:40" s="112" customFormat="1" ht="48" x14ac:dyDescent="0.2">
      <c r="A23" s="109"/>
      <c r="B23" s="119"/>
      <c r="C23" s="130" t="s">
        <v>44</v>
      </c>
      <c r="D23" s="130" t="s">
        <v>20</v>
      </c>
      <c r="E23" s="131" t="s">
        <v>45</v>
      </c>
      <c r="F23" s="132" t="s">
        <v>46</v>
      </c>
      <c r="G23" s="133" t="s">
        <v>13</v>
      </c>
      <c r="H23" s="134">
        <v>3398.55</v>
      </c>
      <c r="I23" s="135">
        <v>187.47</v>
      </c>
      <c r="J23" s="135">
        <v>637126.17000000004</v>
      </c>
      <c r="K23" s="102"/>
      <c r="L23" s="103">
        <f t="shared" si="0"/>
        <v>0</v>
      </c>
      <c r="M23" s="102"/>
      <c r="N23" s="103">
        <f t="shared" si="1"/>
        <v>0</v>
      </c>
      <c r="O23" s="104">
        <v>-415.82</v>
      </c>
      <c r="P23" s="105">
        <f t="shared" si="2"/>
        <v>187.47</v>
      </c>
      <c r="Q23" s="188">
        <f t="shared" si="3"/>
        <v>-77953.775399999999</v>
      </c>
      <c r="R23" s="106">
        <f t="shared" si="4"/>
        <v>2982.73</v>
      </c>
      <c r="S23" s="107">
        <f t="shared" si="5"/>
        <v>187.47</v>
      </c>
      <c r="T23" s="189">
        <f t="shared" si="6"/>
        <v>559172.39309999999</v>
      </c>
      <c r="U23" s="171"/>
      <c r="AL23" s="214"/>
      <c r="AN23" s="208"/>
    </row>
    <row r="24" spans="1:40" s="112" customFormat="1" ht="36" x14ac:dyDescent="0.2">
      <c r="A24" s="109"/>
      <c r="B24" s="119"/>
      <c r="C24" s="130" t="s">
        <v>47</v>
      </c>
      <c r="D24" s="130" t="s">
        <v>20</v>
      </c>
      <c r="E24" s="131" t="s">
        <v>48</v>
      </c>
      <c r="F24" s="132" t="s">
        <v>49</v>
      </c>
      <c r="G24" s="133" t="s">
        <v>13</v>
      </c>
      <c r="H24" s="134">
        <v>2002.41</v>
      </c>
      <c r="I24" s="135">
        <v>44.72</v>
      </c>
      <c r="J24" s="135">
        <v>89547.78</v>
      </c>
      <c r="K24" s="102"/>
      <c r="L24" s="103">
        <f t="shared" si="0"/>
        <v>0</v>
      </c>
      <c r="M24" s="102"/>
      <c r="N24" s="103">
        <f t="shared" si="1"/>
        <v>0</v>
      </c>
      <c r="O24" s="104">
        <v>-245</v>
      </c>
      <c r="P24" s="105">
        <f t="shared" si="2"/>
        <v>44.72</v>
      </c>
      <c r="Q24" s="188">
        <f t="shared" si="3"/>
        <v>-10956.4</v>
      </c>
      <c r="R24" s="106">
        <f t="shared" si="4"/>
        <v>1757.41</v>
      </c>
      <c r="S24" s="107">
        <f t="shared" si="5"/>
        <v>44.72</v>
      </c>
      <c r="T24" s="189">
        <f t="shared" si="6"/>
        <v>78591.375199999995</v>
      </c>
      <c r="U24" s="171"/>
      <c r="AL24" s="214"/>
      <c r="AN24" s="208"/>
    </row>
    <row r="25" spans="1:40" s="112" customFormat="1" ht="48" x14ac:dyDescent="0.2">
      <c r="A25" s="109"/>
      <c r="B25" s="119"/>
      <c r="C25" s="130" t="s">
        <v>50</v>
      </c>
      <c r="D25" s="130" t="s">
        <v>20</v>
      </c>
      <c r="E25" s="131" t="s">
        <v>51</v>
      </c>
      <c r="F25" s="132" t="s">
        <v>52</v>
      </c>
      <c r="G25" s="133" t="s">
        <v>13</v>
      </c>
      <c r="H25" s="134">
        <v>606.20000000000005</v>
      </c>
      <c r="I25" s="135">
        <v>247.39</v>
      </c>
      <c r="J25" s="135">
        <v>149967.82</v>
      </c>
      <c r="K25" s="102"/>
      <c r="L25" s="103">
        <f t="shared" si="0"/>
        <v>0</v>
      </c>
      <c r="M25" s="102"/>
      <c r="N25" s="103">
        <f t="shared" si="1"/>
        <v>0</v>
      </c>
      <c r="O25" s="104">
        <v>0</v>
      </c>
      <c r="P25" s="105">
        <f t="shared" si="2"/>
        <v>247.39</v>
      </c>
      <c r="Q25" s="188">
        <f t="shared" si="3"/>
        <v>0</v>
      </c>
      <c r="R25" s="106">
        <f t="shared" si="4"/>
        <v>606.20000000000005</v>
      </c>
      <c r="S25" s="107">
        <f t="shared" si="5"/>
        <v>247.39</v>
      </c>
      <c r="T25" s="189">
        <f t="shared" si="6"/>
        <v>149967.818</v>
      </c>
      <c r="U25" s="171"/>
      <c r="AL25" s="214"/>
      <c r="AN25" s="208"/>
    </row>
    <row r="26" spans="1:40" s="112" customFormat="1" ht="12" x14ac:dyDescent="0.2">
      <c r="A26" s="109"/>
      <c r="B26" s="119"/>
      <c r="C26" s="130" t="s">
        <v>53</v>
      </c>
      <c r="D26" s="130" t="s">
        <v>20</v>
      </c>
      <c r="E26" s="131" t="s">
        <v>54</v>
      </c>
      <c r="F26" s="132" t="s">
        <v>55</v>
      </c>
      <c r="G26" s="133" t="s">
        <v>13</v>
      </c>
      <c r="H26" s="134">
        <v>606.20000000000005</v>
      </c>
      <c r="I26" s="135">
        <v>11.84</v>
      </c>
      <c r="J26" s="135">
        <v>7177.41</v>
      </c>
      <c r="K26" s="102"/>
      <c r="L26" s="103">
        <f t="shared" si="0"/>
        <v>0</v>
      </c>
      <c r="M26" s="102"/>
      <c r="N26" s="103">
        <f t="shared" si="1"/>
        <v>0</v>
      </c>
      <c r="O26" s="104">
        <v>-31.2</v>
      </c>
      <c r="P26" s="105">
        <f t="shared" si="2"/>
        <v>11.84</v>
      </c>
      <c r="Q26" s="188">
        <f t="shared" si="3"/>
        <v>-369.40800000000002</v>
      </c>
      <c r="R26" s="106">
        <f t="shared" si="4"/>
        <v>575</v>
      </c>
      <c r="S26" s="107">
        <f t="shared" si="5"/>
        <v>11.84</v>
      </c>
      <c r="T26" s="189">
        <f t="shared" si="6"/>
        <v>6808</v>
      </c>
      <c r="U26" s="171"/>
      <c r="AA26" s="237" t="s">
        <v>243</v>
      </c>
      <c r="AB26" s="112" t="s">
        <v>246</v>
      </c>
      <c r="AL26" s="214"/>
      <c r="AN26" s="208"/>
    </row>
    <row r="27" spans="1:40" s="112" customFormat="1" ht="24" x14ac:dyDescent="0.2">
      <c r="A27" s="109"/>
      <c r="B27" s="119"/>
      <c r="C27" s="130" t="s">
        <v>56</v>
      </c>
      <c r="D27" s="130" t="s">
        <v>20</v>
      </c>
      <c r="E27" s="131" t="s">
        <v>57</v>
      </c>
      <c r="F27" s="132" t="s">
        <v>58</v>
      </c>
      <c r="G27" s="133" t="s">
        <v>59</v>
      </c>
      <c r="H27" s="134">
        <v>968.8</v>
      </c>
      <c r="I27" s="135">
        <v>116</v>
      </c>
      <c r="J27" s="135">
        <v>112380.8</v>
      </c>
      <c r="K27" s="102"/>
      <c r="L27" s="103">
        <f t="shared" si="0"/>
        <v>0</v>
      </c>
      <c r="M27" s="102"/>
      <c r="N27" s="103">
        <f t="shared" si="1"/>
        <v>0</v>
      </c>
      <c r="O27" s="104">
        <v>-48.799999999999955</v>
      </c>
      <c r="P27" s="105">
        <f t="shared" si="2"/>
        <v>116</v>
      </c>
      <c r="Q27" s="188">
        <f t="shared" si="3"/>
        <v>-5660.7999999999947</v>
      </c>
      <c r="R27" s="106">
        <f t="shared" si="4"/>
        <v>920</v>
      </c>
      <c r="S27" s="107">
        <f t="shared" si="5"/>
        <v>116</v>
      </c>
      <c r="T27" s="189">
        <f t="shared" si="6"/>
        <v>106720</v>
      </c>
      <c r="U27" s="171"/>
      <c r="AA27" s="237"/>
      <c r="AB27" s="112" t="s">
        <v>246</v>
      </c>
      <c r="AC27" s="177" t="s">
        <v>249</v>
      </c>
      <c r="AD27" s="112" t="s">
        <v>246</v>
      </c>
      <c r="AL27" s="214"/>
      <c r="AN27" s="208"/>
    </row>
    <row r="28" spans="1:40" s="112" customFormat="1" ht="24" x14ac:dyDescent="0.2">
      <c r="A28" s="109"/>
      <c r="B28" s="119"/>
      <c r="C28" s="130" t="s">
        <v>60</v>
      </c>
      <c r="D28" s="130" t="s">
        <v>20</v>
      </c>
      <c r="E28" s="131" t="s">
        <v>61</v>
      </c>
      <c r="F28" s="132" t="s">
        <v>62</v>
      </c>
      <c r="G28" s="133" t="s">
        <v>13</v>
      </c>
      <c r="H28" s="134">
        <v>1396.14</v>
      </c>
      <c r="I28" s="135">
        <v>286.72000000000003</v>
      </c>
      <c r="J28" s="135">
        <v>400301.26</v>
      </c>
      <c r="K28" s="102"/>
      <c r="L28" s="103">
        <f t="shared" si="0"/>
        <v>0</v>
      </c>
      <c r="M28" s="102"/>
      <c r="N28" s="103">
        <f t="shared" si="1"/>
        <v>0</v>
      </c>
      <c r="O28" s="104">
        <v>-170.82</v>
      </c>
      <c r="P28" s="105">
        <f t="shared" si="2"/>
        <v>286.72000000000003</v>
      </c>
      <c r="Q28" s="188">
        <f t="shared" si="3"/>
        <v>-48977.510399999999</v>
      </c>
      <c r="R28" s="106">
        <f t="shared" si="4"/>
        <v>1225.3200000000002</v>
      </c>
      <c r="S28" s="107">
        <f t="shared" si="5"/>
        <v>286.72000000000003</v>
      </c>
      <c r="T28" s="189">
        <f t="shared" si="6"/>
        <v>351323.75040000008</v>
      </c>
      <c r="U28" s="171"/>
      <c r="AL28" s="214"/>
      <c r="AN28" s="208"/>
    </row>
    <row r="29" spans="1:40" s="112" customFormat="1" ht="60" x14ac:dyDescent="0.2">
      <c r="A29" s="109"/>
      <c r="B29" s="119"/>
      <c r="C29" s="130" t="s">
        <v>1</v>
      </c>
      <c r="D29" s="130" t="s">
        <v>20</v>
      </c>
      <c r="E29" s="131" t="s">
        <v>63</v>
      </c>
      <c r="F29" s="132" t="s">
        <v>64</v>
      </c>
      <c r="G29" s="133" t="s">
        <v>13</v>
      </c>
      <c r="H29" s="134">
        <v>467.03</v>
      </c>
      <c r="I29" s="135">
        <v>318.27999999999997</v>
      </c>
      <c r="J29" s="135">
        <v>148646.31</v>
      </c>
      <c r="K29" s="102"/>
      <c r="L29" s="103">
        <f t="shared" si="0"/>
        <v>0</v>
      </c>
      <c r="M29" s="102"/>
      <c r="N29" s="103">
        <f t="shared" si="1"/>
        <v>0</v>
      </c>
      <c r="O29" s="104">
        <v>-57.14</v>
      </c>
      <c r="P29" s="105">
        <f t="shared" si="2"/>
        <v>318.27999999999997</v>
      </c>
      <c r="Q29" s="188">
        <f t="shared" si="3"/>
        <v>-18186.519199999999</v>
      </c>
      <c r="R29" s="106">
        <f t="shared" si="4"/>
        <v>409.89</v>
      </c>
      <c r="S29" s="107">
        <f t="shared" si="5"/>
        <v>318.27999999999997</v>
      </c>
      <c r="T29" s="189">
        <f t="shared" si="6"/>
        <v>130459.78919999998</v>
      </c>
      <c r="U29" s="171"/>
      <c r="AL29" s="214"/>
      <c r="AN29" s="208"/>
    </row>
    <row r="30" spans="1:40" s="112" customFormat="1" ht="12" x14ac:dyDescent="0.2">
      <c r="A30" s="109"/>
      <c r="B30" s="119"/>
      <c r="C30" s="136" t="s">
        <v>65</v>
      </c>
      <c r="D30" s="136" t="s">
        <v>66</v>
      </c>
      <c r="E30" s="137" t="s">
        <v>67</v>
      </c>
      <c r="F30" s="138" t="s">
        <v>68</v>
      </c>
      <c r="G30" s="139" t="s">
        <v>59</v>
      </c>
      <c r="H30" s="140">
        <v>840.654</v>
      </c>
      <c r="I30" s="141">
        <v>190.76</v>
      </c>
      <c r="J30" s="141">
        <v>160363.16</v>
      </c>
      <c r="K30" s="102"/>
      <c r="L30" s="103">
        <f t="shared" si="0"/>
        <v>0</v>
      </c>
      <c r="M30" s="102"/>
      <c r="N30" s="103">
        <f t="shared" si="1"/>
        <v>0</v>
      </c>
      <c r="O30" s="104">
        <v>-108.07</v>
      </c>
      <c r="P30" s="105">
        <f t="shared" si="2"/>
        <v>190.76</v>
      </c>
      <c r="Q30" s="188">
        <f t="shared" si="3"/>
        <v>-20615.433199999999</v>
      </c>
      <c r="R30" s="106">
        <f t="shared" si="4"/>
        <v>732.58400000000006</v>
      </c>
      <c r="S30" s="107">
        <f t="shared" si="5"/>
        <v>190.76</v>
      </c>
      <c r="T30" s="189">
        <f t="shared" si="6"/>
        <v>139747.72383999999</v>
      </c>
      <c r="U30" s="171"/>
      <c r="AL30" s="214"/>
      <c r="AN30" s="208"/>
    </row>
    <row r="31" spans="1:40" s="113" customFormat="1" ht="12.75" x14ac:dyDescent="0.2">
      <c r="C31" s="190"/>
      <c r="D31" s="191" t="s">
        <v>3</v>
      </c>
      <c r="E31" s="192" t="s">
        <v>26</v>
      </c>
      <c r="F31" s="192" t="s">
        <v>69</v>
      </c>
      <c r="G31" s="190"/>
      <c r="H31" s="190"/>
      <c r="I31" s="190"/>
      <c r="J31" s="193">
        <v>32436.12</v>
      </c>
      <c r="K31" s="194"/>
      <c r="L31" s="195" t="str">
        <f t="shared" si="0"/>
        <v/>
      </c>
      <c r="M31" s="194"/>
      <c r="N31" s="195" t="str">
        <f t="shared" si="1"/>
        <v/>
      </c>
      <c r="O31" s="196"/>
      <c r="P31" s="197"/>
      <c r="Q31" s="198">
        <f>Q32</f>
        <v>-28467.503999999997</v>
      </c>
      <c r="R31" s="199"/>
      <c r="S31" s="197"/>
      <c r="T31" s="198">
        <f>T32</f>
        <v>3968.6160000000054</v>
      </c>
      <c r="U31" s="172"/>
      <c r="AK31" s="112"/>
      <c r="AL31" s="214"/>
      <c r="AN31" s="208"/>
    </row>
    <row r="32" spans="1:40" s="112" customFormat="1" ht="12" x14ac:dyDescent="0.2">
      <c r="A32" s="109"/>
      <c r="B32" s="119"/>
      <c r="C32" s="130" t="s">
        <v>70</v>
      </c>
      <c r="D32" s="130" t="s">
        <v>20</v>
      </c>
      <c r="E32" s="131" t="s">
        <v>71</v>
      </c>
      <c r="F32" s="132" t="s">
        <v>72</v>
      </c>
      <c r="G32" s="133" t="s">
        <v>12</v>
      </c>
      <c r="H32" s="134">
        <v>986.5</v>
      </c>
      <c r="I32" s="135">
        <v>32.880000000000003</v>
      </c>
      <c r="J32" s="135">
        <v>32436.12</v>
      </c>
      <c r="K32" s="102"/>
      <c r="L32" s="103">
        <f t="shared" si="0"/>
        <v>0</v>
      </c>
      <c r="M32" s="102"/>
      <c r="N32" s="103">
        <f t="shared" si="1"/>
        <v>0</v>
      </c>
      <c r="O32" s="104">
        <v>-865.79999999999984</v>
      </c>
      <c r="P32" s="105">
        <f t="shared" si="2"/>
        <v>32.880000000000003</v>
      </c>
      <c r="Q32" s="188">
        <f t="shared" si="3"/>
        <v>-28467.503999999997</v>
      </c>
      <c r="R32" s="106">
        <f t="shared" si="4"/>
        <v>120.70000000000016</v>
      </c>
      <c r="S32" s="107">
        <f t="shared" si="5"/>
        <v>32.880000000000003</v>
      </c>
      <c r="T32" s="189">
        <f t="shared" si="6"/>
        <v>3968.6160000000054</v>
      </c>
      <c r="U32" s="171"/>
      <c r="AL32" s="214"/>
      <c r="AN32" s="208"/>
    </row>
    <row r="33" spans="1:40" s="113" customFormat="1" ht="12.75" x14ac:dyDescent="0.2">
      <c r="C33" s="190"/>
      <c r="D33" s="191" t="s">
        <v>3</v>
      </c>
      <c r="E33" s="192" t="s">
        <v>23</v>
      </c>
      <c r="F33" s="192" t="s">
        <v>73</v>
      </c>
      <c r="G33" s="190"/>
      <c r="H33" s="190"/>
      <c r="I33" s="190"/>
      <c r="J33" s="193">
        <v>70773.77</v>
      </c>
      <c r="K33" s="194"/>
      <c r="L33" s="195" t="str">
        <f t="shared" si="0"/>
        <v/>
      </c>
      <c r="M33" s="194"/>
      <c r="N33" s="195" t="str">
        <f t="shared" si="1"/>
        <v/>
      </c>
      <c r="O33" s="196"/>
      <c r="P33" s="197"/>
      <c r="Q33" s="198">
        <f>Q34</f>
        <v>-8661.7432000000008</v>
      </c>
      <c r="R33" s="199"/>
      <c r="S33" s="197"/>
      <c r="T33" s="198">
        <f>T34</f>
        <v>62112.030000000006</v>
      </c>
      <c r="U33" s="172"/>
      <c r="AK33" s="112"/>
      <c r="AL33" s="214"/>
      <c r="AN33" s="208"/>
    </row>
    <row r="34" spans="1:40" s="112" customFormat="1" ht="24" x14ac:dyDescent="0.2">
      <c r="A34" s="109"/>
      <c r="B34" s="119"/>
      <c r="C34" s="130" t="s">
        <v>74</v>
      </c>
      <c r="D34" s="130" t="s">
        <v>20</v>
      </c>
      <c r="E34" s="131" t="s">
        <v>75</v>
      </c>
      <c r="F34" s="132" t="s">
        <v>76</v>
      </c>
      <c r="G34" s="133" t="s">
        <v>13</v>
      </c>
      <c r="H34" s="134">
        <v>104.26</v>
      </c>
      <c r="I34" s="135">
        <v>678.82</v>
      </c>
      <c r="J34" s="135">
        <v>70773.77</v>
      </c>
      <c r="K34" s="102"/>
      <c r="L34" s="103">
        <f t="shared" si="0"/>
        <v>0</v>
      </c>
      <c r="M34" s="102"/>
      <c r="N34" s="103">
        <f t="shared" si="1"/>
        <v>0</v>
      </c>
      <c r="O34" s="104">
        <v>-12.76</v>
      </c>
      <c r="P34" s="105">
        <f t="shared" si="2"/>
        <v>678.82</v>
      </c>
      <c r="Q34" s="188">
        <f t="shared" si="3"/>
        <v>-8661.7432000000008</v>
      </c>
      <c r="R34" s="106">
        <f t="shared" si="4"/>
        <v>91.5</v>
      </c>
      <c r="S34" s="107">
        <f t="shared" si="5"/>
        <v>678.82</v>
      </c>
      <c r="T34" s="189">
        <f t="shared" si="6"/>
        <v>62112.030000000006</v>
      </c>
      <c r="U34" s="171"/>
      <c r="AL34" s="214"/>
      <c r="AN34" s="208"/>
    </row>
    <row r="35" spans="1:40" s="113" customFormat="1" ht="12.75" x14ac:dyDescent="0.2">
      <c r="C35" s="190"/>
      <c r="D35" s="191" t="s">
        <v>3</v>
      </c>
      <c r="E35" s="192" t="s">
        <v>41</v>
      </c>
      <c r="F35" s="192" t="s">
        <v>77</v>
      </c>
      <c r="G35" s="190"/>
      <c r="H35" s="190"/>
      <c r="I35" s="190"/>
      <c r="J35" s="193">
        <v>924348.63</v>
      </c>
      <c r="K35" s="194"/>
      <c r="L35" s="195" t="str">
        <f t="shared" si="0"/>
        <v/>
      </c>
      <c r="M35" s="194"/>
      <c r="N35" s="195" t="str">
        <f t="shared" si="1"/>
        <v/>
      </c>
      <c r="O35" s="196"/>
      <c r="P35" s="197"/>
      <c r="Q35" s="198">
        <f>SUM(Q36:Q47)</f>
        <v>-123441.54420999995</v>
      </c>
      <c r="R35" s="199"/>
      <c r="S35" s="197"/>
      <c r="T35" s="198">
        <f>SUM(T36:T47)</f>
        <v>800907.08486000006</v>
      </c>
      <c r="U35" s="172"/>
      <c r="AK35" s="112"/>
      <c r="AL35" s="214"/>
      <c r="AN35" s="208"/>
    </row>
    <row r="36" spans="1:40" s="112" customFormat="1" ht="36" x14ac:dyDescent="0.2">
      <c r="A36" s="109"/>
      <c r="B36" s="119"/>
      <c r="C36" s="130" t="s">
        <v>78</v>
      </c>
      <c r="D36" s="130" t="s">
        <v>20</v>
      </c>
      <c r="E36" s="131" t="s">
        <v>79</v>
      </c>
      <c r="F36" s="132" t="s">
        <v>80</v>
      </c>
      <c r="G36" s="133" t="s">
        <v>12</v>
      </c>
      <c r="H36" s="134">
        <v>947.22</v>
      </c>
      <c r="I36" s="135">
        <v>368.26</v>
      </c>
      <c r="J36" s="135">
        <v>348823.24</v>
      </c>
      <c r="K36" s="102"/>
      <c r="L36" s="103">
        <f t="shared" si="0"/>
        <v>0</v>
      </c>
      <c r="M36" s="102"/>
      <c r="N36" s="103">
        <f t="shared" si="1"/>
        <v>0</v>
      </c>
      <c r="O36" s="104">
        <v>-93.819999999999936</v>
      </c>
      <c r="P36" s="105">
        <f t="shared" si="2"/>
        <v>368.26</v>
      </c>
      <c r="Q36" s="188">
        <f t="shared" si="3"/>
        <v>-34550.153199999979</v>
      </c>
      <c r="R36" s="106">
        <f t="shared" si="4"/>
        <v>853.40000000000009</v>
      </c>
      <c r="S36" s="107">
        <f t="shared" si="5"/>
        <v>368.26</v>
      </c>
      <c r="T36" s="189">
        <f t="shared" si="6"/>
        <v>314273.08400000003</v>
      </c>
      <c r="U36" s="171"/>
      <c r="AL36" s="214"/>
      <c r="AN36" s="208"/>
    </row>
    <row r="37" spans="1:40" s="112" customFormat="1" ht="24" x14ac:dyDescent="0.2">
      <c r="A37" s="109"/>
      <c r="B37" s="119"/>
      <c r="C37" s="136" t="s">
        <v>81</v>
      </c>
      <c r="D37" s="136" t="s">
        <v>66</v>
      </c>
      <c r="E37" s="137" t="s">
        <v>82</v>
      </c>
      <c r="F37" s="138" t="s">
        <v>83</v>
      </c>
      <c r="G37" s="139" t="s">
        <v>12</v>
      </c>
      <c r="H37" s="140">
        <v>961.428</v>
      </c>
      <c r="I37" s="141">
        <v>512.94000000000005</v>
      </c>
      <c r="J37" s="141">
        <v>493154.88</v>
      </c>
      <c r="K37" s="102"/>
      <c r="L37" s="103">
        <f t="shared" si="0"/>
        <v>0</v>
      </c>
      <c r="M37" s="102"/>
      <c r="N37" s="103">
        <f t="shared" si="1"/>
        <v>0</v>
      </c>
      <c r="O37" s="104">
        <v>-97.78</v>
      </c>
      <c r="P37" s="105">
        <f t="shared" si="2"/>
        <v>512.94000000000005</v>
      </c>
      <c r="Q37" s="188">
        <f t="shared" si="3"/>
        <v>-50155.273200000003</v>
      </c>
      <c r="R37" s="106">
        <f t="shared" si="4"/>
        <v>863.64800000000002</v>
      </c>
      <c r="S37" s="107">
        <f t="shared" si="5"/>
        <v>512.94000000000005</v>
      </c>
      <c r="T37" s="189">
        <f t="shared" si="6"/>
        <v>442999.60512000008</v>
      </c>
      <c r="U37" s="171"/>
      <c r="AL37" s="214"/>
      <c r="AN37" s="208"/>
    </row>
    <row r="38" spans="1:40" s="112" customFormat="1" ht="36" x14ac:dyDescent="0.2">
      <c r="A38" s="109"/>
      <c r="B38" s="119"/>
      <c r="C38" s="130" t="s">
        <v>0</v>
      </c>
      <c r="D38" s="130" t="s">
        <v>20</v>
      </c>
      <c r="E38" s="131" t="s">
        <v>84</v>
      </c>
      <c r="F38" s="132" t="s">
        <v>85</v>
      </c>
      <c r="G38" s="133" t="s">
        <v>86</v>
      </c>
      <c r="H38" s="134">
        <v>69</v>
      </c>
      <c r="I38" s="135">
        <v>159.13999999999999</v>
      </c>
      <c r="J38" s="135">
        <v>10980.66</v>
      </c>
      <c r="K38" s="102"/>
      <c r="L38" s="103">
        <f t="shared" si="0"/>
        <v>0</v>
      </c>
      <c r="M38" s="102"/>
      <c r="N38" s="103">
        <f t="shared" si="1"/>
        <v>0</v>
      </c>
      <c r="O38" s="104">
        <v>-44</v>
      </c>
      <c r="P38" s="105">
        <f t="shared" si="2"/>
        <v>159.13999999999999</v>
      </c>
      <c r="Q38" s="188">
        <f t="shared" si="3"/>
        <v>-7002.16</v>
      </c>
      <c r="R38" s="106">
        <f t="shared" si="4"/>
        <v>25</v>
      </c>
      <c r="S38" s="107">
        <f t="shared" si="5"/>
        <v>159.13999999999999</v>
      </c>
      <c r="T38" s="189">
        <f t="shared" si="6"/>
        <v>3978.4999999999995</v>
      </c>
      <c r="U38" s="171"/>
      <c r="AL38" s="214"/>
      <c r="AN38" s="208"/>
    </row>
    <row r="39" spans="1:40" s="112" customFormat="1" ht="24" x14ac:dyDescent="0.2">
      <c r="A39" s="109"/>
      <c r="B39" s="119"/>
      <c r="C39" s="136" t="s">
        <v>87</v>
      </c>
      <c r="D39" s="136" t="s">
        <v>66</v>
      </c>
      <c r="E39" s="137" t="s">
        <v>88</v>
      </c>
      <c r="F39" s="138" t="s">
        <v>89</v>
      </c>
      <c r="G39" s="139" t="s">
        <v>86</v>
      </c>
      <c r="H39" s="140">
        <v>32</v>
      </c>
      <c r="I39" s="141">
        <v>436.65</v>
      </c>
      <c r="J39" s="141">
        <v>13972.8</v>
      </c>
      <c r="K39" s="102"/>
      <c r="L39" s="103">
        <f t="shared" si="0"/>
        <v>0</v>
      </c>
      <c r="M39" s="102"/>
      <c r="N39" s="103">
        <f t="shared" si="1"/>
        <v>0</v>
      </c>
      <c r="O39" s="104">
        <v>-24</v>
      </c>
      <c r="P39" s="105">
        <f t="shared" si="2"/>
        <v>436.65</v>
      </c>
      <c r="Q39" s="188">
        <f t="shared" si="3"/>
        <v>-10479.599999999999</v>
      </c>
      <c r="R39" s="106">
        <f t="shared" si="4"/>
        <v>8</v>
      </c>
      <c r="S39" s="107">
        <f t="shared" si="5"/>
        <v>436.65</v>
      </c>
      <c r="T39" s="189">
        <f t="shared" si="6"/>
        <v>3493.2</v>
      </c>
      <c r="U39" s="171"/>
      <c r="AL39" s="214"/>
      <c r="AN39" s="208"/>
    </row>
    <row r="40" spans="1:40" s="112" customFormat="1" ht="24" x14ac:dyDescent="0.2">
      <c r="A40" s="109"/>
      <c r="B40" s="119"/>
      <c r="C40" s="136" t="s">
        <v>90</v>
      </c>
      <c r="D40" s="136" t="s">
        <v>66</v>
      </c>
      <c r="E40" s="137" t="s">
        <v>91</v>
      </c>
      <c r="F40" s="138" t="s">
        <v>92</v>
      </c>
      <c r="G40" s="139" t="s">
        <v>86</v>
      </c>
      <c r="H40" s="140">
        <v>37</v>
      </c>
      <c r="I40" s="141">
        <v>462.96</v>
      </c>
      <c r="J40" s="141">
        <v>17129.52</v>
      </c>
      <c r="K40" s="102"/>
      <c r="L40" s="103">
        <f t="shared" si="0"/>
        <v>0</v>
      </c>
      <c r="M40" s="102"/>
      <c r="N40" s="103">
        <f t="shared" si="1"/>
        <v>0</v>
      </c>
      <c r="O40" s="104">
        <v>-26</v>
      </c>
      <c r="P40" s="105">
        <f t="shared" si="2"/>
        <v>462.96</v>
      </c>
      <c r="Q40" s="188">
        <f t="shared" si="3"/>
        <v>-12036.96</v>
      </c>
      <c r="R40" s="106">
        <f t="shared" si="4"/>
        <v>11</v>
      </c>
      <c r="S40" s="107">
        <f t="shared" si="5"/>
        <v>462.96</v>
      </c>
      <c r="T40" s="189">
        <f t="shared" si="6"/>
        <v>5092.5599999999995</v>
      </c>
      <c r="U40" s="171"/>
      <c r="AL40" s="214"/>
      <c r="AN40" s="208"/>
    </row>
    <row r="41" spans="1:40" s="112" customFormat="1" ht="48" x14ac:dyDescent="0.2">
      <c r="A41" s="109"/>
      <c r="B41" s="119"/>
      <c r="C41" s="130" t="s">
        <v>93</v>
      </c>
      <c r="D41" s="130" t="s">
        <v>20</v>
      </c>
      <c r="E41" s="131" t="s">
        <v>94</v>
      </c>
      <c r="F41" s="132" t="s">
        <v>95</v>
      </c>
      <c r="G41" s="133" t="s">
        <v>12</v>
      </c>
      <c r="H41" s="134">
        <v>21.62</v>
      </c>
      <c r="I41" s="135">
        <v>68.39</v>
      </c>
      <c r="J41" s="135">
        <v>1478.59</v>
      </c>
      <c r="K41" s="102"/>
      <c r="L41" s="103">
        <f t="shared" si="0"/>
        <v>0</v>
      </c>
      <c r="M41" s="102"/>
      <c r="N41" s="103">
        <f t="shared" si="1"/>
        <v>0</v>
      </c>
      <c r="O41" s="104">
        <v>-21.62</v>
      </c>
      <c r="P41" s="105">
        <f t="shared" si="2"/>
        <v>68.39</v>
      </c>
      <c r="Q41" s="188">
        <f t="shared" si="3"/>
        <v>-1478.5918000000001</v>
      </c>
      <c r="R41" s="106">
        <f t="shared" si="4"/>
        <v>0</v>
      </c>
      <c r="S41" s="107">
        <f t="shared" si="5"/>
        <v>68.39</v>
      </c>
      <c r="T41" s="189">
        <f t="shared" si="6"/>
        <v>0</v>
      </c>
      <c r="U41" s="171"/>
      <c r="AL41" s="214"/>
      <c r="AN41" s="208"/>
    </row>
    <row r="42" spans="1:40" s="112" customFormat="1" ht="24" x14ac:dyDescent="0.2">
      <c r="A42" s="109"/>
      <c r="B42" s="119"/>
      <c r="C42" s="136" t="s">
        <v>96</v>
      </c>
      <c r="D42" s="136" t="s">
        <v>66</v>
      </c>
      <c r="E42" s="137" t="s">
        <v>97</v>
      </c>
      <c r="F42" s="138" t="s">
        <v>98</v>
      </c>
      <c r="G42" s="139" t="s">
        <v>12</v>
      </c>
      <c r="H42" s="140">
        <v>21.943999999999999</v>
      </c>
      <c r="I42" s="141">
        <v>121</v>
      </c>
      <c r="J42" s="141">
        <v>2655.22</v>
      </c>
      <c r="K42" s="102"/>
      <c r="L42" s="103">
        <f t="shared" si="0"/>
        <v>0</v>
      </c>
      <c r="M42" s="102"/>
      <c r="N42" s="103">
        <f t="shared" si="1"/>
        <v>0</v>
      </c>
      <c r="O42" s="104">
        <v>-21.943999999999999</v>
      </c>
      <c r="P42" s="105">
        <f t="shared" si="2"/>
        <v>121</v>
      </c>
      <c r="Q42" s="188">
        <f t="shared" si="3"/>
        <v>-2655.2239999999997</v>
      </c>
      <c r="R42" s="106">
        <f t="shared" si="4"/>
        <v>0</v>
      </c>
      <c r="S42" s="107">
        <f t="shared" si="5"/>
        <v>121</v>
      </c>
      <c r="T42" s="189">
        <f t="shared" si="6"/>
        <v>0</v>
      </c>
      <c r="U42" s="171"/>
      <c r="AL42" s="214"/>
      <c r="AN42" s="208"/>
    </row>
    <row r="43" spans="1:40" s="112" customFormat="1" ht="48" x14ac:dyDescent="0.2">
      <c r="A43" s="109"/>
      <c r="B43" s="119"/>
      <c r="C43" s="130" t="s">
        <v>99</v>
      </c>
      <c r="D43" s="130" t="s">
        <v>20</v>
      </c>
      <c r="E43" s="131" t="s">
        <v>100</v>
      </c>
      <c r="F43" s="132" t="s">
        <v>101</v>
      </c>
      <c r="G43" s="133" t="s">
        <v>12</v>
      </c>
      <c r="H43" s="134">
        <v>12.7</v>
      </c>
      <c r="I43" s="135">
        <v>72.34</v>
      </c>
      <c r="J43" s="135">
        <v>918.72</v>
      </c>
      <c r="K43" s="102"/>
      <c r="L43" s="103">
        <f t="shared" si="0"/>
        <v>0</v>
      </c>
      <c r="M43" s="102"/>
      <c r="N43" s="103">
        <f t="shared" si="1"/>
        <v>0</v>
      </c>
      <c r="O43" s="104">
        <v>-12.7</v>
      </c>
      <c r="P43" s="105">
        <f t="shared" si="2"/>
        <v>72.34</v>
      </c>
      <c r="Q43" s="188">
        <f t="shared" si="3"/>
        <v>-918.71799999999996</v>
      </c>
      <c r="R43" s="106">
        <f t="shared" si="4"/>
        <v>0</v>
      </c>
      <c r="S43" s="107">
        <f t="shared" si="5"/>
        <v>72.34</v>
      </c>
      <c r="T43" s="189">
        <f t="shared" si="6"/>
        <v>0</v>
      </c>
      <c r="U43" s="171"/>
      <c r="AL43" s="214"/>
      <c r="AN43" s="208"/>
    </row>
    <row r="44" spans="1:40" s="112" customFormat="1" ht="24" x14ac:dyDescent="0.2">
      <c r="A44" s="109"/>
      <c r="B44" s="119"/>
      <c r="C44" s="136" t="s">
        <v>102</v>
      </c>
      <c r="D44" s="136" t="s">
        <v>66</v>
      </c>
      <c r="E44" s="137" t="s">
        <v>103</v>
      </c>
      <c r="F44" s="138" t="s">
        <v>104</v>
      </c>
      <c r="G44" s="139" t="s">
        <v>12</v>
      </c>
      <c r="H44" s="140">
        <v>12.891</v>
      </c>
      <c r="I44" s="141">
        <v>222.27</v>
      </c>
      <c r="J44" s="141">
        <v>2865.28</v>
      </c>
      <c r="K44" s="102"/>
      <c r="L44" s="103">
        <f t="shared" si="0"/>
        <v>0</v>
      </c>
      <c r="M44" s="102"/>
      <c r="N44" s="103">
        <f t="shared" si="1"/>
        <v>0</v>
      </c>
      <c r="O44" s="104">
        <v>-12.89</v>
      </c>
      <c r="P44" s="105">
        <f t="shared" si="2"/>
        <v>222.27</v>
      </c>
      <c r="Q44" s="188">
        <f t="shared" si="3"/>
        <v>-2865.0603000000001</v>
      </c>
      <c r="R44" s="106">
        <f t="shared" si="4"/>
        <v>9.9999999999944578E-4</v>
      </c>
      <c r="S44" s="107">
        <f t="shared" si="5"/>
        <v>222.27</v>
      </c>
      <c r="T44" s="189">
        <f t="shared" si="6"/>
        <v>0.22226999999987682</v>
      </c>
      <c r="U44" s="171"/>
      <c r="AL44" s="214"/>
      <c r="AN44" s="208"/>
    </row>
    <row r="45" spans="1:40" s="112" customFormat="1" ht="48" x14ac:dyDescent="0.2">
      <c r="A45" s="109"/>
      <c r="B45" s="119"/>
      <c r="C45" s="130" t="s">
        <v>105</v>
      </c>
      <c r="D45" s="130" t="s">
        <v>20</v>
      </c>
      <c r="E45" s="131" t="s">
        <v>106</v>
      </c>
      <c r="F45" s="132" t="s">
        <v>107</v>
      </c>
      <c r="G45" s="133" t="s">
        <v>12</v>
      </c>
      <c r="H45" s="134">
        <v>4.96</v>
      </c>
      <c r="I45" s="135">
        <v>76.28</v>
      </c>
      <c r="J45" s="135">
        <v>378.35</v>
      </c>
      <c r="K45" s="102"/>
      <c r="L45" s="103">
        <f t="shared" si="0"/>
        <v>0</v>
      </c>
      <c r="M45" s="102"/>
      <c r="N45" s="103">
        <f t="shared" si="1"/>
        <v>0</v>
      </c>
      <c r="O45" s="104">
        <v>7.12</v>
      </c>
      <c r="P45" s="105">
        <f t="shared" si="2"/>
        <v>76.28</v>
      </c>
      <c r="Q45" s="188">
        <f t="shared" si="3"/>
        <v>543.11360000000002</v>
      </c>
      <c r="R45" s="106">
        <f t="shared" si="4"/>
        <v>12.08</v>
      </c>
      <c r="S45" s="107">
        <f t="shared" si="5"/>
        <v>76.28</v>
      </c>
      <c r="T45" s="189">
        <f t="shared" si="6"/>
        <v>921.4624</v>
      </c>
      <c r="U45" s="171"/>
      <c r="AL45" s="214"/>
      <c r="AN45" s="208"/>
    </row>
    <row r="46" spans="1:40" s="112" customFormat="1" ht="24" x14ac:dyDescent="0.2">
      <c r="A46" s="109"/>
      <c r="B46" s="119"/>
      <c r="C46" s="136" t="s">
        <v>108</v>
      </c>
      <c r="D46" s="136" t="s">
        <v>66</v>
      </c>
      <c r="E46" s="137" t="s">
        <v>109</v>
      </c>
      <c r="F46" s="138" t="s">
        <v>110</v>
      </c>
      <c r="G46" s="139" t="s">
        <v>12</v>
      </c>
      <c r="H46" s="140">
        <v>5.0339999999999998</v>
      </c>
      <c r="I46" s="141">
        <v>265.67</v>
      </c>
      <c r="J46" s="141">
        <v>1337.38</v>
      </c>
      <c r="K46" s="102"/>
      <c r="L46" s="103">
        <f t="shared" si="0"/>
        <v>0</v>
      </c>
      <c r="M46" s="102"/>
      <c r="N46" s="103">
        <f t="shared" si="1"/>
        <v>0</v>
      </c>
      <c r="O46" s="104">
        <v>7.2270000000000003</v>
      </c>
      <c r="P46" s="105">
        <f t="shared" si="2"/>
        <v>265.67</v>
      </c>
      <c r="Q46" s="188">
        <f t="shared" si="3"/>
        <v>1919.9970900000003</v>
      </c>
      <c r="R46" s="106">
        <f t="shared" si="4"/>
        <v>12.260999999999999</v>
      </c>
      <c r="S46" s="107">
        <f t="shared" si="5"/>
        <v>265.67</v>
      </c>
      <c r="T46" s="189">
        <f t="shared" si="6"/>
        <v>3257.3798700000002</v>
      </c>
      <c r="U46" s="171"/>
      <c r="AL46" s="214"/>
      <c r="AN46" s="208"/>
    </row>
    <row r="47" spans="1:40" s="112" customFormat="1" ht="24" x14ac:dyDescent="0.2">
      <c r="A47" s="109"/>
      <c r="B47" s="119"/>
      <c r="C47" s="130" t="s">
        <v>111</v>
      </c>
      <c r="D47" s="130" t="s">
        <v>20</v>
      </c>
      <c r="E47" s="131" t="s">
        <v>112</v>
      </c>
      <c r="F47" s="132" t="s">
        <v>113</v>
      </c>
      <c r="G47" s="133" t="s">
        <v>13</v>
      </c>
      <c r="H47" s="134">
        <v>10.02</v>
      </c>
      <c r="I47" s="135">
        <v>3059.28</v>
      </c>
      <c r="J47" s="135">
        <v>30653.99</v>
      </c>
      <c r="K47" s="102"/>
      <c r="L47" s="103">
        <f t="shared" si="0"/>
        <v>0</v>
      </c>
      <c r="M47" s="102"/>
      <c r="N47" s="103">
        <f t="shared" si="1"/>
        <v>0</v>
      </c>
      <c r="O47" s="104">
        <v>-1.23</v>
      </c>
      <c r="P47" s="105">
        <f t="shared" si="2"/>
        <v>3059.28</v>
      </c>
      <c r="Q47" s="188">
        <f t="shared" si="3"/>
        <v>-3762.9144000000001</v>
      </c>
      <c r="R47" s="106">
        <f t="shared" si="4"/>
        <v>8.7899999999999991</v>
      </c>
      <c r="S47" s="107">
        <f t="shared" si="5"/>
        <v>3059.28</v>
      </c>
      <c r="T47" s="189">
        <f t="shared" si="6"/>
        <v>26891.071199999998</v>
      </c>
      <c r="U47" s="171"/>
      <c r="AL47" s="214"/>
      <c r="AN47" s="208"/>
    </row>
    <row r="48" spans="1:40" s="113" customFormat="1" ht="12.75" x14ac:dyDescent="0.2">
      <c r="C48" s="190"/>
      <c r="D48" s="191" t="s">
        <v>3</v>
      </c>
      <c r="E48" s="192" t="s">
        <v>114</v>
      </c>
      <c r="F48" s="192" t="s">
        <v>115</v>
      </c>
      <c r="G48" s="190"/>
      <c r="H48" s="190"/>
      <c r="I48" s="190"/>
      <c r="J48" s="193">
        <v>3186.48</v>
      </c>
      <c r="K48" s="194"/>
      <c r="L48" s="195" t="str">
        <f t="shared" si="0"/>
        <v/>
      </c>
      <c r="M48" s="194"/>
      <c r="N48" s="195" t="str">
        <f t="shared" si="1"/>
        <v/>
      </c>
      <c r="O48" s="206"/>
      <c r="P48" s="197"/>
      <c r="Q48" s="198">
        <f>Q49</f>
        <v>-390.17220000000003</v>
      </c>
      <c r="R48" s="199"/>
      <c r="S48" s="197"/>
      <c r="T48" s="198">
        <f>T49</f>
        <v>2796.3103799999999</v>
      </c>
      <c r="U48" s="172"/>
      <c r="AK48" s="112"/>
      <c r="AL48" s="214"/>
      <c r="AN48" s="208"/>
    </row>
    <row r="49" spans="1:40" s="112" customFormat="1" ht="36" x14ac:dyDescent="0.2">
      <c r="A49" s="109"/>
      <c r="B49" s="119"/>
      <c r="C49" s="130" t="s">
        <v>116</v>
      </c>
      <c r="D49" s="130" t="s">
        <v>20</v>
      </c>
      <c r="E49" s="131" t="s">
        <v>117</v>
      </c>
      <c r="F49" s="132" t="s">
        <v>118</v>
      </c>
      <c r="G49" s="133" t="s">
        <v>59</v>
      </c>
      <c r="H49" s="134">
        <v>27.849</v>
      </c>
      <c r="I49" s="135">
        <v>114.42</v>
      </c>
      <c r="J49" s="135">
        <v>3186.48</v>
      </c>
      <c r="K49" s="102"/>
      <c r="L49" s="103">
        <f t="shared" si="0"/>
        <v>0</v>
      </c>
      <c r="M49" s="102"/>
      <c r="N49" s="103">
        <f t="shared" si="1"/>
        <v>0</v>
      </c>
      <c r="O49" s="104">
        <v>-3.41</v>
      </c>
      <c r="P49" s="105">
        <f t="shared" si="2"/>
        <v>114.42</v>
      </c>
      <c r="Q49" s="188">
        <f t="shared" si="3"/>
        <v>-390.17220000000003</v>
      </c>
      <c r="R49" s="106">
        <f t="shared" si="4"/>
        <v>24.439</v>
      </c>
      <c r="S49" s="107">
        <f t="shared" si="5"/>
        <v>114.42</v>
      </c>
      <c r="T49" s="189">
        <f t="shared" si="6"/>
        <v>2796.3103799999999</v>
      </c>
      <c r="U49" s="171"/>
      <c r="AL49" s="214"/>
      <c r="AN49" s="208"/>
    </row>
    <row r="50" spans="1:40" s="112" customFormat="1" x14ac:dyDescent="0.2">
      <c r="A50" s="109"/>
      <c r="B50" s="109"/>
      <c r="C50" s="109"/>
      <c r="D50" s="109"/>
      <c r="E50" s="109"/>
      <c r="F50" s="109"/>
      <c r="G50" s="109"/>
      <c r="H50" s="109"/>
      <c r="I50" s="109"/>
      <c r="J50" s="109"/>
      <c r="U50" s="171"/>
      <c r="AL50" s="214"/>
    </row>
    <row r="51" spans="1:40" ht="12.75" x14ac:dyDescent="0.2">
      <c r="D51" s="146"/>
      <c r="E51" s="147" t="str">
        <f>CONCATENATE("CELKEM ",C12)</f>
        <v>CELKEM 01 - SO 04 - Kanalizační přípojky</v>
      </c>
      <c r="F51" s="148"/>
      <c r="G51" s="148"/>
      <c r="H51" s="149"/>
      <c r="I51" s="148"/>
      <c r="J51" s="150">
        <v>4417477.4400000004</v>
      </c>
      <c r="K51" s="152" t="s">
        <v>229</v>
      </c>
      <c r="L51" s="150">
        <f>ROUND(SUM(L$12:L49),2)</f>
        <v>0</v>
      </c>
      <c r="M51" s="152" t="s">
        <v>229</v>
      </c>
      <c r="N51" s="150">
        <f>ROUND(SUM(N$12:N49),2)</f>
        <v>0</v>
      </c>
      <c r="O51" s="153"/>
      <c r="P51" s="150"/>
      <c r="Q51" s="205">
        <f>Q48+Q35+Q33+Q31+Q14</f>
        <v>-683784.42896921991</v>
      </c>
      <c r="R51" s="153"/>
      <c r="S51" s="150"/>
      <c r="T51" s="205">
        <f>T48+T35+T33+T31+T14</f>
        <v>3733693.0087207803</v>
      </c>
    </row>
    <row r="52" spans="1:40" x14ac:dyDescent="0.2">
      <c r="I52" s="154"/>
    </row>
    <row r="53" spans="1:40" ht="14.25" x14ac:dyDescent="0.2">
      <c r="E53" s="155" t="s">
        <v>230</v>
      </c>
      <c r="F53" s="155"/>
      <c r="H53" s="156"/>
      <c r="J53" s="155" t="s">
        <v>232</v>
      </c>
      <c r="Q53" s="155" t="s">
        <v>231</v>
      </c>
    </row>
  </sheetData>
  <protectedRanges>
    <protectedRange password="CCAA" sqref="O8" name="Oblast1_1_1_1"/>
    <protectedRange password="CCAA" sqref="D9:H10" name="Oblast1_2_1"/>
  </protectedRanges>
  <autoFilter ref="C10:T49" xr:uid="{00000000-0001-0000-0100-000000000000}">
    <filterColumn colId="8" showButton="0"/>
    <filterColumn colId="10" showButton="0"/>
  </autoFilter>
  <mergeCells count="10">
    <mergeCell ref="K8:L8"/>
    <mergeCell ref="M8:N8"/>
    <mergeCell ref="AA26:AA27"/>
    <mergeCell ref="AA20:AA21"/>
    <mergeCell ref="K10:L10"/>
    <mergeCell ref="M10:N10"/>
    <mergeCell ref="M9:N9"/>
    <mergeCell ref="O9:Q9"/>
    <mergeCell ref="R9:T9"/>
    <mergeCell ref="K9:L9"/>
  </mergeCells>
  <pageMargins left="0.39370078740157483" right="0.39370078740157483" top="0.39370078740157483" bottom="0.39370078740157483" header="0" footer="0"/>
  <pageSetup paperSize="9" scale="52" fitToHeight="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L25"/>
  <sheetViews>
    <sheetView showGridLines="0" view="pageBreakPreview" zoomScale="60" zoomScaleNormal="100" workbookViewId="0">
      <selection activeCell="I56" sqref="I56"/>
    </sheetView>
  </sheetViews>
  <sheetFormatPr defaultColWidth="9.33203125" defaultRowHeight="11.25" x14ac:dyDescent="0.2"/>
  <cols>
    <col min="1" max="1" width="8.33203125" style="66" customWidth="1"/>
    <col min="2" max="2" width="1.6640625" style="66" customWidth="1"/>
    <col min="3" max="3" width="4.1640625" style="66" customWidth="1"/>
    <col min="4" max="4" width="4.33203125" style="66" customWidth="1"/>
    <col min="5" max="5" width="17.1640625" style="66" customWidth="1"/>
    <col min="6" max="6" width="50.83203125" style="66" customWidth="1"/>
    <col min="7" max="7" width="7" style="66" customWidth="1"/>
    <col min="8" max="8" width="11.5" style="66" customWidth="1"/>
    <col min="9" max="9" width="20.1640625" style="66" customWidth="1"/>
    <col min="10" max="10" width="24" style="66" customWidth="1"/>
    <col min="11" max="11" width="9.33203125" style="66"/>
    <col min="12" max="12" width="11.33203125" style="66" customWidth="1"/>
    <col min="13" max="14" width="9.33203125" style="66"/>
    <col min="15" max="57" width="9.33203125" style="66" hidden="1" customWidth="1"/>
    <col min="58" max="58" width="2.5" style="66" customWidth="1"/>
    <col min="59" max="59" width="9.33203125" style="66"/>
    <col min="60" max="60" width="11.83203125" style="66" customWidth="1"/>
    <col min="61" max="62" width="9.33203125" style="66"/>
    <col min="63" max="63" width="23.1640625" style="66" customWidth="1"/>
    <col min="64" max="16384" width="9.33203125" style="66"/>
  </cols>
  <sheetData>
    <row r="1" spans="1:64" ht="18.95" customHeight="1" x14ac:dyDescent="0.2">
      <c r="F1" s="6" t="s">
        <v>180</v>
      </c>
      <c r="G1" s="7" t="s">
        <v>181</v>
      </c>
      <c r="H1" s="4"/>
      <c r="J1" s="67"/>
      <c r="K1" s="68"/>
    </row>
    <row r="2" spans="1:64" s="4" customFormat="1" ht="18" customHeight="1" x14ac:dyDescent="0.25">
      <c r="E2" s="5"/>
      <c r="F2" s="6" t="s">
        <v>182</v>
      </c>
      <c r="G2" s="7" t="s">
        <v>2</v>
      </c>
      <c r="I2" s="8"/>
      <c r="J2" s="69"/>
      <c r="K2" s="8"/>
      <c r="L2" s="9"/>
      <c r="M2" s="10"/>
      <c r="N2" s="9"/>
      <c r="O2" s="10"/>
      <c r="P2" s="9"/>
      <c r="Q2" s="10"/>
      <c r="R2" s="9"/>
      <c r="S2" s="10"/>
      <c r="T2" s="9"/>
      <c r="U2" s="10"/>
      <c r="V2" s="9"/>
      <c r="W2" s="10"/>
      <c r="X2" s="9"/>
      <c r="Y2" s="10"/>
      <c r="Z2" s="9"/>
      <c r="AA2" s="10"/>
      <c r="AB2" s="9"/>
      <c r="AC2" s="10"/>
      <c r="AD2" s="9"/>
      <c r="AE2" s="10"/>
      <c r="AF2" s="9"/>
      <c r="AG2" s="10"/>
      <c r="AH2" s="9"/>
      <c r="AI2" s="10"/>
      <c r="AJ2" s="9"/>
      <c r="AK2" s="10"/>
      <c r="AL2" s="9"/>
      <c r="AM2" s="10"/>
      <c r="AN2" s="9"/>
      <c r="AO2" s="10"/>
      <c r="AP2" s="9"/>
      <c r="AQ2" s="10"/>
      <c r="AR2" s="9"/>
      <c r="AS2" s="10"/>
      <c r="AT2" s="9"/>
      <c r="AU2" s="10"/>
      <c r="AV2" s="9"/>
      <c r="AW2" s="10"/>
      <c r="AX2" s="9"/>
      <c r="AY2" s="10"/>
      <c r="AZ2" s="9"/>
      <c r="BA2" s="10"/>
      <c r="BB2" s="9"/>
      <c r="BC2" s="10"/>
      <c r="BD2" s="9"/>
      <c r="BE2" s="11"/>
      <c r="BF2" s="12"/>
      <c r="BG2" s="13"/>
      <c r="BH2" s="14"/>
      <c r="BI2" s="14"/>
      <c r="BJ2" s="70"/>
    </row>
    <row r="3" spans="1:64" s="4" customFormat="1" ht="18" customHeight="1" x14ac:dyDescent="0.25">
      <c r="E3" s="5"/>
      <c r="F3" s="15" t="s">
        <v>183</v>
      </c>
      <c r="G3" s="16" t="s">
        <v>184</v>
      </c>
      <c r="H3" s="5"/>
      <c r="I3" s="8"/>
      <c r="J3" s="69"/>
      <c r="K3" s="8"/>
      <c r="L3" s="9"/>
      <c r="M3" s="10"/>
      <c r="N3" s="9"/>
      <c r="O3" s="10"/>
      <c r="P3" s="9"/>
      <c r="Q3" s="10"/>
      <c r="R3" s="9"/>
      <c r="S3" s="10"/>
      <c r="T3" s="9"/>
      <c r="U3" s="10"/>
      <c r="V3" s="9"/>
      <c r="W3" s="10"/>
      <c r="X3" s="9"/>
      <c r="Y3" s="10"/>
      <c r="Z3" s="9"/>
      <c r="AA3" s="10"/>
      <c r="AB3" s="9"/>
      <c r="AC3" s="10"/>
      <c r="AD3" s="9"/>
      <c r="AE3" s="10"/>
      <c r="AF3" s="9"/>
      <c r="AG3" s="10"/>
      <c r="AH3" s="9"/>
      <c r="AI3" s="10"/>
      <c r="AJ3" s="9"/>
      <c r="AK3" s="10"/>
      <c r="AL3" s="9"/>
      <c r="AM3" s="10"/>
      <c r="AN3" s="9"/>
      <c r="AO3" s="10"/>
      <c r="AP3" s="9"/>
      <c r="AQ3" s="10"/>
      <c r="AR3" s="9"/>
      <c r="AS3" s="10"/>
      <c r="AT3" s="9"/>
      <c r="AU3" s="10"/>
      <c r="AV3" s="9"/>
      <c r="AW3" s="10"/>
      <c r="AX3" s="9"/>
      <c r="AY3" s="10"/>
      <c r="AZ3" s="9"/>
      <c r="BA3" s="10"/>
      <c r="BB3" s="9"/>
      <c r="BC3" s="10"/>
      <c r="BD3" s="9"/>
      <c r="BE3" s="11"/>
      <c r="BF3" s="12"/>
      <c r="BG3" s="13"/>
      <c r="BH3" s="14"/>
      <c r="BI3" s="14"/>
      <c r="BJ3" s="70"/>
    </row>
    <row r="4" spans="1:64" s="5" customFormat="1" ht="18" customHeight="1" x14ac:dyDescent="0.25">
      <c r="F4" s="15" t="s">
        <v>185</v>
      </c>
      <c r="G4" s="16" t="s">
        <v>186</v>
      </c>
      <c r="I4" s="8"/>
      <c r="J4" s="71"/>
      <c r="K4" s="8"/>
      <c r="L4" s="17"/>
      <c r="M4" s="18"/>
      <c r="N4" s="17"/>
      <c r="O4" s="18"/>
      <c r="P4" s="17"/>
      <c r="Q4" s="18"/>
      <c r="R4" s="17"/>
      <c r="S4" s="18"/>
      <c r="T4" s="17"/>
      <c r="U4" s="18"/>
      <c r="V4" s="17"/>
      <c r="W4" s="18"/>
      <c r="X4" s="17"/>
      <c r="Y4" s="18"/>
      <c r="Z4" s="17"/>
      <c r="AA4" s="18"/>
      <c r="AB4" s="17"/>
      <c r="AC4" s="18"/>
      <c r="AD4" s="17"/>
      <c r="AE4" s="18"/>
      <c r="AF4" s="17"/>
      <c r="AG4" s="18"/>
      <c r="AH4" s="17"/>
      <c r="AI4" s="18"/>
      <c r="AJ4" s="17"/>
      <c r="AK4" s="18"/>
      <c r="AL4" s="17"/>
      <c r="AM4" s="18"/>
      <c r="AN4" s="17"/>
      <c r="AO4" s="18"/>
      <c r="AP4" s="17"/>
      <c r="AQ4" s="18"/>
      <c r="AR4" s="17"/>
      <c r="AS4" s="18"/>
      <c r="AT4" s="17"/>
      <c r="AU4" s="18"/>
      <c r="AV4" s="17"/>
      <c r="AW4" s="18"/>
      <c r="AX4" s="17"/>
      <c r="AY4" s="18"/>
      <c r="AZ4" s="17"/>
      <c r="BA4" s="18"/>
      <c r="BB4" s="17"/>
      <c r="BC4" s="18"/>
      <c r="BD4" s="17"/>
      <c r="BE4" s="19"/>
      <c r="BF4" s="20"/>
      <c r="BG4" s="21"/>
      <c r="BH4" s="22"/>
      <c r="BI4" s="22"/>
      <c r="BJ4" s="72"/>
    </row>
    <row r="5" spans="1:64" s="5" customFormat="1" ht="18" customHeight="1" x14ac:dyDescent="0.25">
      <c r="F5" s="6" t="s">
        <v>187</v>
      </c>
      <c r="G5" s="16" t="s">
        <v>188</v>
      </c>
      <c r="I5" s="8"/>
      <c r="J5" s="71"/>
      <c r="K5" s="8"/>
      <c r="L5" s="17"/>
      <c r="M5" s="18"/>
      <c r="N5" s="17"/>
      <c r="O5" s="18"/>
      <c r="P5" s="17"/>
      <c r="Q5" s="18"/>
      <c r="R5" s="17"/>
      <c r="S5" s="18"/>
      <c r="T5" s="17"/>
      <c r="U5" s="18"/>
      <c r="V5" s="17"/>
      <c r="W5" s="18"/>
      <c r="X5" s="17"/>
      <c r="Y5" s="18"/>
      <c r="Z5" s="17"/>
      <c r="AA5" s="18"/>
      <c r="AB5" s="17"/>
      <c r="AC5" s="18"/>
      <c r="AD5" s="17"/>
      <c r="AE5" s="18"/>
      <c r="AF5" s="17"/>
      <c r="AG5" s="18"/>
      <c r="AH5" s="17"/>
      <c r="AI5" s="18"/>
      <c r="AJ5" s="17"/>
      <c r="AK5" s="18"/>
      <c r="AL5" s="17"/>
      <c r="AM5" s="18"/>
      <c r="AN5" s="17"/>
      <c r="AO5" s="18"/>
      <c r="AP5" s="17"/>
      <c r="AQ5" s="18"/>
      <c r="AR5" s="17"/>
      <c r="AS5" s="18"/>
      <c r="AT5" s="17"/>
      <c r="AU5" s="18"/>
      <c r="AV5" s="17"/>
      <c r="AW5" s="18"/>
      <c r="AX5" s="17"/>
      <c r="AY5" s="18"/>
      <c r="AZ5" s="17"/>
      <c r="BA5" s="18"/>
      <c r="BB5" s="17"/>
      <c r="BC5" s="18"/>
      <c r="BD5" s="17"/>
      <c r="BE5" s="19"/>
      <c r="BF5" s="20"/>
      <c r="BG5" s="21"/>
      <c r="BH5" s="22"/>
      <c r="BI5" s="22"/>
      <c r="BJ5" s="72"/>
    </row>
    <row r="6" spans="1:64" s="5" customFormat="1" ht="18" customHeight="1" x14ac:dyDescent="0.25">
      <c r="F6" s="6" t="s">
        <v>189</v>
      </c>
      <c r="G6" s="23" t="s">
        <v>190</v>
      </c>
      <c r="I6" s="8"/>
      <c r="J6" s="71"/>
      <c r="K6" s="8"/>
      <c r="L6" s="17"/>
      <c r="M6" s="18"/>
      <c r="N6" s="17"/>
      <c r="O6" s="18"/>
      <c r="P6" s="17"/>
      <c r="Q6" s="18"/>
      <c r="R6" s="17"/>
      <c r="S6" s="18"/>
      <c r="T6" s="17"/>
      <c r="U6" s="18"/>
      <c r="V6" s="17"/>
      <c r="W6" s="18"/>
      <c r="X6" s="17"/>
      <c r="Y6" s="18"/>
      <c r="Z6" s="17"/>
      <c r="AA6" s="18"/>
      <c r="AB6" s="17"/>
      <c r="AC6" s="18"/>
      <c r="AD6" s="17"/>
      <c r="AE6" s="18"/>
      <c r="AF6" s="17"/>
      <c r="AG6" s="18"/>
      <c r="AH6" s="17"/>
      <c r="AI6" s="18"/>
      <c r="AJ6" s="17"/>
      <c r="AK6" s="18"/>
      <c r="AL6" s="17"/>
      <c r="AM6" s="18"/>
      <c r="AN6" s="17"/>
      <c r="AO6" s="18"/>
      <c r="AP6" s="17"/>
      <c r="AQ6" s="18"/>
      <c r="AR6" s="17"/>
      <c r="AS6" s="18"/>
      <c r="AT6" s="17"/>
      <c r="AU6" s="18"/>
      <c r="AV6" s="17"/>
      <c r="AW6" s="18"/>
      <c r="AX6" s="17"/>
      <c r="AY6" s="18"/>
      <c r="AZ6" s="17"/>
      <c r="BA6" s="18"/>
      <c r="BB6" s="17"/>
      <c r="BC6" s="18"/>
      <c r="BD6" s="17"/>
      <c r="BE6" s="19"/>
      <c r="BF6" s="20"/>
      <c r="BG6" s="21"/>
      <c r="BH6" s="22"/>
      <c r="BI6" s="22"/>
      <c r="BJ6" s="72"/>
    </row>
    <row r="7" spans="1:64" s="5" customFormat="1" ht="18" customHeight="1" x14ac:dyDescent="0.25">
      <c r="F7" s="6"/>
      <c r="G7" s="23"/>
      <c r="H7" s="73"/>
      <c r="I7" s="8"/>
      <c r="J7" s="71"/>
      <c r="K7" s="8"/>
      <c r="L7" s="17"/>
      <c r="M7" s="18"/>
      <c r="N7" s="17"/>
      <c r="O7" s="18"/>
      <c r="P7" s="17"/>
      <c r="Q7" s="18"/>
      <c r="R7" s="17"/>
      <c r="S7" s="18"/>
      <c r="T7" s="17"/>
      <c r="U7" s="18"/>
      <c r="V7" s="17"/>
      <c r="W7" s="18"/>
      <c r="X7" s="17"/>
      <c r="Y7" s="18"/>
      <c r="Z7" s="17"/>
      <c r="AA7" s="18"/>
      <c r="AB7" s="17"/>
      <c r="AC7" s="18"/>
      <c r="AD7" s="17"/>
      <c r="AE7" s="18"/>
      <c r="AF7" s="17"/>
      <c r="AG7" s="18"/>
      <c r="AH7" s="17"/>
      <c r="AI7" s="18"/>
      <c r="AJ7" s="17"/>
      <c r="AK7" s="18"/>
      <c r="AL7" s="17"/>
      <c r="AM7" s="18"/>
      <c r="AN7" s="17"/>
      <c r="AO7" s="18"/>
      <c r="AP7" s="17"/>
      <c r="AQ7" s="18"/>
      <c r="AR7" s="17"/>
      <c r="AS7" s="18"/>
      <c r="AT7" s="17"/>
      <c r="AU7" s="18"/>
      <c r="AV7" s="17"/>
      <c r="AW7" s="18"/>
      <c r="AX7" s="17"/>
      <c r="AY7" s="18"/>
      <c r="AZ7" s="17"/>
      <c r="BA7" s="18"/>
      <c r="BB7" s="17"/>
      <c r="BC7" s="18"/>
      <c r="BD7" s="17"/>
      <c r="BE7" s="19"/>
      <c r="BF7" s="20"/>
      <c r="BG7" s="21"/>
      <c r="BH7" s="22"/>
      <c r="BI7" s="22"/>
      <c r="BJ7" s="72"/>
    </row>
    <row r="8" spans="1:64" s="74" customFormat="1" ht="18" customHeight="1" x14ac:dyDescent="0.2">
      <c r="D8" s="75"/>
      <c r="F8" s="6"/>
      <c r="G8" s="23"/>
      <c r="H8" s="73"/>
      <c r="K8" s="76"/>
      <c r="L8" s="77" t="s">
        <v>206</v>
      </c>
      <c r="M8" s="236">
        <v>44926</v>
      </c>
      <c r="N8" s="236"/>
      <c r="O8" s="236">
        <v>44012</v>
      </c>
      <c r="P8" s="236"/>
      <c r="Q8" s="236">
        <v>44043</v>
      </c>
      <c r="R8" s="236"/>
      <c r="S8" s="236">
        <v>44074</v>
      </c>
      <c r="T8" s="236"/>
      <c r="U8" s="236">
        <v>44104</v>
      </c>
      <c r="V8" s="236"/>
      <c r="W8" s="236">
        <v>44135</v>
      </c>
      <c r="X8" s="236"/>
      <c r="Y8" s="236">
        <v>44165</v>
      </c>
      <c r="Z8" s="236"/>
      <c r="AA8" s="236">
        <v>44196</v>
      </c>
      <c r="AB8" s="236"/>
      <c r="AC8" s="236">
        <v>44227</v>
      </c>
      <c r="AD8" s="236"/>
      <c r="AE8" s="236">
        <v>44255</v>
      </c>
      <c r="AF8" s="236"/>
      <c r="AG8" s="236">
        <v>44286</v>
      </c>
      <c r="AH8" s="236"/>
      <c r="AI8" s="236">
        <v>44316</v>
      </c>
      <c r="AJ8" s="236"/>
      <c r="AK8" s="236">
        <v>44347</v>
      </c>
      <c r="AL8" s="236"/>
      <c r="AM8" s="236">
        <v>44377</v>
      </c>
      <c r="AN8" s="236"/>
      <c r="AO8" s="236">
        <v>44408</v>
      </c>
      <c r="AP8" s="236"/>
      <c r="AQ8" s="236">
        <v>44439</v>
      </c>
      <c r="AR8" s="236"/>
      <c r="AS8" s="236">
        <v>44469</v>
      </c>
      <c r="AT8" s="236"/>
      <c r="AU8" s="236">
        <v>44500</v>
      </c>
      <c r="AV8" s="236"/>
      <c r="AW8" s="236">
        <v>44530</v>
      </c>
      <c r="AX8" s="236"/>
      <c r="AY8" s="236">
        <v>44561</v>
      </c>
      <c r="AZ8" s="236"/>
      <c r="BA8" s="236">
        <v>44592</v>
      </c>
      <c r="BB8" s="236"/>
      <c r="BC8" s="236">
        <v>44620</v>
      </c>
      <c r="BD8" s="236"/>
      <c r="BE8" s="236">
        <v>44651</v>
      </c>
      <c r="BF8" s="236"/>
      <c r="BG8" s="78" t="s">
        <v>207</v>
      </c>
      <c r="BH8" s="79" t="str">
        <f>+C12</f>
        <v>02 - SO 05 - Opravy vozovky KSÚS po dokončení stavby</v>
      </c>
      <c r="BI8" s="79"/>
      <c r="BK8" s="80"/>
    </row>
    <row r="9" spans="1:64" s="81" customFormat="1" ht="20.100000000000001" customHeight="1" x14ac:dyDescent="0.2">
      <c r="C9" s="82"/>
      <c r="D9" s="83"/>
      <c r="E9" s="83"/>
      <c r="F9" s="83"/>
      <c r="G9" s="83"/>
      <c r="H9" s="83"/>
      <c r="I9" s="84"/>
      <c r="J9" s="85"/>
      <c r="K9" s="243" t="s">
        <v>193</v>
      </c>
      <c r="L9" s="243"/>
      <c r="M9" s="239" t="s">
        <v>267</v>
      </c>
      <c r="N9" s="239"/>
      <c r="O9" s="239" t="s">
        <v>209</v>
      </c>
      <c r="P9" s="239"/>
      <c r="Q9" s="239" t="s">
        <v>210</v>
      </c>
      <c r="R9" s="239"/>
      <c r="S9" s="239" t="s">
        <v>211</v>
      </c>
      <c r="T9" s="239"/>
      <c r="U9" s="239" t="s">
        <v>212</v>
      </c>
      <c r="V9" s="239"/>
      <c r="W9" s="239" t="s">
        <v>194</v>
      </c>
      <c r="X9" s="239"/>
      <c r="Y9" s="239" t="s">
        <v>195</v>
      </c>
      <c r="Z9" s="239"/>
      <c r="AA9" s="239" t="s">
        <v>196</v>
      </c>
      <c r="AB9" s="239"/>
      <c r="AC9" s="239" t="s">
        <v>213</v>
      </c>
      <c r="AD9" s="239"/>
      <c r="AE9" s="239" t="s">
        <v>214</v>
      </c>
      <c r="AF9" s="239"/>
      <c r="AG9" s="239" t="s">
        <v>215</v>
      </c>
      <c r="AH9" s="239"/>
      <c r="AI9" s="239" t="s">
        <v>216</v>
      </c>
      <c r="AJ9" s="239"/>
      <c r="AK9" s="239" t="s">
        <v>217</v>
      </c>
      <c r="AL9" s="239"/>
      <c r="AM9" s="239" t="s">
        <v>218</v>
      </c>
      <c r="AN9" s="239"/>
      <c r="AO9" s="239" t="s">
        <v>219</v>
      </c>
      <c r="AP9" s="239"/>
      <c r="AQ9" s="239" t="s">
        <v>220</v>
      </c>
      <c r="AR9" s="239"/>
      <c r="AS9" s="239" t="s">
        <v>221</v>
      </c>
      <c r="AT9" s="239"/>
      <c r="AU9" s="239" t="s">
        <v>197</v>
      </c>
      <c r="AV9" s="239"/>
      <c r="AW9" s="239" t="s">
        <v>198</v>
      </c>
      <c r="AX9" s="239"/>
      <c r="AY9" s="239" t="s">
        <v>199</v>
      </c>
      <c r="AZ9" s="239"/>
      <c r="BA9" s="239" t="s">
        <v>222</v>
      </c>
      <c r="BB9" s="239"/>
      <c r="BC9" s="239" t="s">
        <v>223</v>
      </c>
      <c r="BD9" s="239"/>
      <c r="BE9" s="239" t="s">
        <v>224</v>
      </c>
      <c r="BF9" s="239"/>
      <c r="BG9" s="240" t="s">
        <v>202</v>
      </c>
      <c r="BH9" s="240"/>
      <c r="BI9" s="241"/>
      <c r="BJ9" s="234" t="s">
        <v>203</v>
      </c>
      <c r="BK9" s="234"/>
      <c r="BL9" s="242"/>
    </row>
    <row r="10" spans="1:64" s="81" customFormat="1" ht="24" customHeight="1" x14ac:dyDescent="0.2">
      <c r="C10" s="86"/>
      <c r="D10" s="87" t="s">
        <v>225</v>
      </c>
      <c r="E10" s="87" t="s">
        <v>177</v>
      </c>
      <c r="F10" s="87" t="s">
        <v>178</v>
      </c>
      <c r="G10" s="87" t="s">
        <v>15</v>
      </c>
      <c r="H10" s="88" t="s">
        <v>16</v>
      </c>
      <c r="I10" s="89" t="s">
        <v>226</v>
      </c>
      <c r="J10" s="90" t="s">
        <v>179</v>
      </c>
      <c r="K10" s="91" t="s">
        <v>227</v>
      </c>
      <c r="L10" s="92" t="s">
        <v>205</v>
      </c>
      <c r="M10" s="238" t="s">
        <v>205</v>
      </c>
      <c r="N10" s="238"/>
      <c r="O10" s="244" t="s">
        <v>205</v>
      </c>
      <c r="P10" s="244"/>
      <c r="Q10" s="93" t="s">
        <v>227</v>
      </c>
      <c r="R10" s="94" t="s">
        <v>205</v>
      </c>
      <c r="S10" s="244" t="s">
        <v>205</v>
      </c>
      <c r="T10" s="244"/>
      <c r="U10" s="244" t="s">
        <v>205</v>
      </c>
      <c r="V10" s="244"/>
      <c r="W10" s="238" t="s">
        <v>205</v>
      </c>
      <c r="X10" s="238"/>
      <c r="Y10" s="238" t="s">
        <v>205</v>
      </c>
      <c r="Z10" s="238"/>
      <c r="AA10" s="238" t="s">
        <v>205</v>
      </c>
      <c r="AB10" s="238"/>
      <c r="AC10" s="238" t="s">
        <v>205</v>
      </c>
      <c r="AD10" s="238"/>
      <c r="AE10" s="238" t="s">
        <v>205</v>
      </c>
      <c r="AF10" s="238"/>
      <c r="AG10" s="238" t="s">
        <v>205</v>
      </c>
      <c r="AH10" s="238"/>
      <c r="AI10" s="238" t="s">
        <v>205</v>
      </c>
      <c r="AJ10" s="238"/>
      <c r="AK10" s="238" t="s">
        <v>205</v>
      </c>
      <c r="AL10" s="238"/>
      <c r="AM10" s="238" t="s">
        <v>205</v>
      </c>
      <c r="AN10" s="238"/>
      <c r="AO10" s="238" t="s">
        <v>205</v>
      </c>
      <c r="AP10" s="238"/>
      <c r="AQ10" s="238" t="s">
        <v>205</v>
      </c>
      <c r="AR10" s="238"/>
      <c r="AS10" s="238" t="s">
        <v>205</v>
      </c>
      <c r="AT10" s="238"/>
      <c r="AU10" s="238" t="s">
        <v>205</v>
      </c>
      <c r="AV10" s="238"/>
      <c r="AW10" s="238" t="s">
        <v>205</v>
      </c>
      <c r="AX10" s="238"/>
      <c r="AY10" s="238" t="s">
        <v>205</v>
      </c>
      <c r="AZ10" s="238"/>
      <c r="BA10" s="238" t="s">
        <v>205</v>
      </c>
      <c r="BB10" s="238"/>
      <c r="BC10" s="238" t="s">
        <v>205</v>
      </c>
      <c r="BD10" s="238"/>
      <c r="BE10" s="238" t="s">
        <v>205</v>
      </c>
      <c r="BF10" s="238"/>
      <c r="BG10" s="95" t="s">
        <v>227</v>
      </c>
      <c r="BH10" s="96" t="s">
        <v>205</v>
      </c>
      <c r="BI10" s="96" t="s">
        <v>228</v>
      </c>
      <c r="BJ10" s="97" t="s">
        <v>227</v>
      </c>
      <c r="BK10" s="98" t="s">
        <v>205</v>
      </c>
      <c r="BL10" s="99" t="s">
        <v>228</v>
      </c>
    </row>
    <row r="12" spans="1:64" s="112" customFormat="1" ht="15.75" x14ac:dyDescent="0.25">
      <c r="A12" s="109"/>
      <c r="B12" s="109"/>
      <c r="C12" s="110" t="s">
        <v>119</v>
      </c>
      <c r="D12" s="109"/>
      <c r="E12" s="109"/>
      <c r="F12" s="109"/>
      <c r="G12" s="109"/>
      <c r="H12" s="109"/>
      <c r="I12" s="109"/>
      <c r="J12" s="111">
        <v>1943231.5199999998</v>
      </c>
    </row>
    <row r="13" spans="1:64" s="113" customFormat="1" ht="15" x14ac:dyDescent="0.2">
      <c r="D13" s="114" t="s">
        <v>3</v>
      </c>
      <c r="E13" s="115" t="s">
        <v>17</v>
      </c>
      <c r="F13" s="115" t="s">
        <v>18</v>
      </c>
      <c r="J13" s="116">
        <v>1943231.5199999998</v>
      </c>
    </row>
    <row r="14" spans="1:64" s="113" customFormat="1" ht="12.75" x14ac:dyDescent="0.2">
      <c r="D14" s="114" t="s">
        <v>3</v>
      </c>
      <c r="E14" s="117" t="s">
        <v>6</v>
      </c>
      <c r="F14" s="117" t="s">
        <v>19</v>
      </c>
      <c r="J14" s="118">
        <v>199461.14</v>
      </c>
      <c r="K14" s="120" t="str">
        <f t="shared" ref="K14" si="0">IF(ISBLANK(I14),"",SUM(M14+O14+Q14+S14+U14+W14+Y14+AA14+AC14+BE14+AE14,AG14,AI14,AK14,AM14,AO14,AQ14,AS14,AU14,AW14,AY14,BA14,BC14))</f>
        <v/>
      </c>
      <c r="L14" s="121" t="str">
        <f t="shared" ref="L14:L21" si="1">IF(ISBLANK(I14),"",K14*I14)</f>
        <v/>
      </c>
      <c r="M14" s="122"/>
      <c r="N14" s="123" t="str">
        <f t="shared" ref="N14:N21" si="2">IF(ISBLANK($H14),"",M14*$I14)</f>
        <v/>
      </c>
      <c r="O14" s="122"/>
      <c r="P14" s="123" t="str">
        <f t="shared" ref="P14:P21" si="3">IF(ISBLANK($H14),"",O14*$I14)</f>
        <v/>
      </c>
      <c r="Q14" s="122"/>
      <c r="R14" s="123" t="str">
        <f t="shared" ref="R14:R21" si="4">IF(ISBLANK($H14),"",Q14*$I14)</f>
        <v/>
      </c>
      <c r="S14" s="122"/>
      <c r="T14" s="123" t="str">
        <f t="shared" ref="T14:T21" si="5">IF(ISBLANK($H14),"",S14*$I14)</f>
        <v/>
      </c>
      <c r="U14" s="122"/>
      <c r="V14" s="123" t="str">
        <f t="shared" ref="V14:V21" si="6">IF(ISBLANK($H14),"",U14*$I14)</f>
        <v/>
      </c>
      <c r="W14" s="122"/>
      <c r="X14" s="123" t="str">
        <f t="shared" ref="X14:X21" si="7">IF(ISBLANK($H14),"",W14*$I14)</f>
        <v/>
      </c>
      <c r="Y14" s="122"/>
      <c r="Z14" s="123" t="str">
        <f t="shared" ref="Z14:Z21" si="8">IF(ISBLANK($H14),"",Y14*$I14)</f>
        <v/>
      </c>
      <c r="AA14" s="122"/>
      <c r="AB14" s="123" t="str">
        <f t="shared" ref="AB14:AB21" si="9">IF(ISBLANK($H14),"",AA14*$I14)</f>
        <v/>
      </c>
      <c r="AC14" s="122"/>
      <c r="AD14" s="123" t="str">
        <f t="shared" ref="AD14:AD21" si="10">IF(ISBLANK($H14),"",AC14*$I14)</f>
        <v/>
      </c>
      <c r="AE14" s="122"/>
      <c r="AF14" s="123" t="str">
        <f t="shared" ref="AF14:AF21" si="11">IF(ISBLANK($H14),"",AE14*$I14)</f>
        <v/>
      </c>
      <c r="AG14" s="122"/>
      <c r="AH14" s="123" t="str">
        <f t="shared" ref="AH14:AH21" si="12">IF(ISBLANK($H14),"",AG14*$I14)</f>
        <v/>
      </c>
      <c r="AI14" s="122"/>
      <c r="AJ14" s="123" t="str">
        <f t="shared" ref="AJ14:AJ21" si="13">IF(ISBLANK($H14),"",AI14*$I14)</f>
        <v/>
      </c>
      <c r="AK14" s="122"/>
      <c r="AL14" s="123" t="str">
        <f t="shared" ref="AL14:AL21" si="14">IF(ISBLANK($H14),"",AK14*$I14)</f>
        <v/>
      </c>
      <c r="AM14" s="122"/>
      <c r="AN14" s="123" t="str">
        <f t="shared" ref="AN14:AN21" si="15">IF(ISBLANK($H14),"",AM14*$I14)</f>
        <v/>
      </c>
      <c r="AO14" s="122"/>
      <c r="AP14" s="123" t="str">
        <f t="shared" ref="AP14:AP21" si="16">IF(ISBLANK($H14),"",AO14*$I14)</f>
        <v/>
      </c>
      <c r="AQ14" s="122"/>
      <c r="AR14" s="123" t="str">
        <f t="shared" ref="AR14:AR21" si="17">IF(ISBLANK($H14),"",AQ14*$I14)</f>
        <v/>
      </c>
      <c r="AS14" s="122"/>
      <c r="AT14" s="123" t="str">
        <f t="shared" ref="AT14:AT21" si="18">IF(ISBLANK($H14),"",AS14*$I14)</f>
        <v/>
      </c>
      <c r="AU14" s="122"/>
      <c r="AV14" s="123" t="str">
        <f t="shared" ref="AV14:AV21" si="19">IF(ISBLANK($H14),"",AU14*$I14)</f>
        <v/>
      </c>
      <c r="AW14" s="122"/>
      <c r="AX14" s="123" t="str">
        <f t="shared" ref="AX14:AX21" si="20">IF(ISBLANK($H14),"",AW14*$I14)</f>
        <v/>
      </c>
      <c r="AY14" s="122"/>
      <c r="AZ14" s="123" t="str">
        <f t="shared" ref="AZ14:AZ21" si="21">IF(ISBLANK($H14),"",AY14*$I14)</f>
        <v/>
      </c>
      <c r="BA14" s="122"/>
      <c r="BB14" s="123" t="str">
        <f t="shared" ref="BB14:BB21" si="22">IF(ISBLANK($H14),"",BA14*$I14)</f>
        <v/>
      </c>
      <c r="BC14" s="122"/>
      <c r="BD14" s="123" t="str">
        <f t="shared" ref="BD14:BD21" si="23">IF(ISBLANK($H14),"",BC14*$I14)</f>
        <v/>
      </c>
      <c r="BE14" s="122"/>
      <c r="BF14" s="123" t="str">
        <f t="shared" ref="BF14:BF21" si="24">IF(ISBLANK($H14),"",BE14*$I14)</f>
        <v/>
      </c>
      <c r="BG14" s="124" t="str">
        <f t="shared" ref="BG14:BG21" si="25">IF(ISBLANK(H14),"",SUM(M14+O14+Q14+S14+U14+W14+Y14+AA14+AC14+BE14+AE14,AG14,AI14,AK14,AM14,AO14,AQ14,AS14,AU14,AW14,AY14,BA14))</f>
        <v/>
      </c>
      <c r="BH14" s="125" t="str">
        <f t="shared" ref="BH14:BH21" si="26">IF(ISBLANK(H14),"",SUM(N14+P14+R14+T14+V14+X14+Z14+AB14+AD14+BF14+BD14,BB14,AZ14,AX14,AV14,AT14,AR14,AP14,AN14,AL14,AJ14,AH14,AF14))</f>
        <v/>
      </c>
      <c r="BI14" s="126" t="str">
        <f t="shared" ref="BI14:BI21" si="27">IFERROR(IF($J14=0,0,BH14/$J14),"")</f>
        <v/>
      </c>
      <c r="BJ14" s="127" t="str">
        <f t="shared" ref="BJ14:BJ21" si="28">IF(ISBLANK(H14),"",H14-BG14)</f>
        <v/>
      </c>
      <c r="BK14" s="128" t="str">
        <f t="shared" ref="BK14:BK21" si="29">IF(ISBLANK(H14),"",J14-BH14)</f>
        <v/>
      </c>
      <c r="BL14" s="129" t="str">
        <f t="shared" ref="BL14:BL21" si="30">IFERROR(IF($J14=0,0,BK14/$J14),"")</f>
        <v/>
      </c>
    </row>
    <row r="15" spans="1:64" s="112" customFormat="1" ht="48" x14ac:dyDescent="0.2">
      <c r="A15" s="109"/>
      <c r="B15" s="119"/>
      <c r="C15" s="130" t="s">
        <v>23</v>
      </c>
      <c r="D15" s="130" t="s">
        <v>20</v>
      </c>
      <c r="E15" s="131" t="s">
        <v>120</v>
      </c>
      <c r="F15" s="132" t="s">
        <v>121</v>
      </c>
      <c r="G15" s="133" t="s">
        <v>37</v>
      </c>
      <c r="H15" s="134">
        <v>3610.81</v>
      </c>
      <c r="I15" s="135">
        <v>55.24</v>
      </c>
      <c r="J15" s="135">
        <v>199461.14</v>
      </c>
      <c r="K15" s="100">
        <f>IF(ISBLANK(I15),"",SUM(M15+O15+Q15))</f>
        <v>0</v>
      </c>
      <c r="L15" s="101">
        <f t="shared" si="1"/>
        <v>0</v>
      </c>
      <c r="M15" s="102"/>
      <c r="N15" s="103">
        <f t="shared" si="2"/>
        <v>0</v>
      </c>
      <c r="O15" s="102"/>
      <c r="P15" s="103">
        <f t="shared" si="3"/>
        <v>0</v>
      </c>
      <c r="Q15" s="102"/>
      <c r="R15" s="103">
        <f t="shared" si="4"/>
        <v>0</v>
      </c>
      <c r="S15" s="102"/>
      <c r="T15" s="103">
        <f t="shared" si="5"/>
        <v>0</v>
      </c>
      <c r="U15" s="102"/>
      <c r="V15" s="103">
        <f t="shared" si="6"/>
        <v>0</v>
      </c>
      <c r="W15" s="102"/>
      <c r="X15" s="103">
        <f t="shared" si="7"/>
        <v>0</v>
      </c>
      <c r="Y15" s="102"/>
      <c r="Z15" s="103">
        <f t="shared" si="8"/>
        <v>0</v>
      </c>
      <c r="AA15" s="102"/>
      <c r="AB15" s="103">
        <f t="shared" si="9"/>
        <v>0</v>
      </c>
      <c r="AC15" s="102"/>
      <c r="AD15" s="103">
        <f t="shared" si="10"/>
        <v>0</v>
      </c>
      <c r="AE15" s="102"/>
      <c r="AF15" s="103">
        <f t="shared" si="11"/>
        <v>0</v>
      </c>
      <c r="AG15" s="102"/>
      <c r="AH15" s="103">
        <f t="shared" si="12"/>
        <v>0</v>
      </c>
      <c r="AI15" s="102"/>
      <c r="AJ15" s="103">
        <f t="shared" si="13"/>
        <v>0</v>
      </c>
      <c r="AK15" s="102"/>
      <c r="AL15" s="103">
        <f t="shared" si="14"/>
        <v>0</v>
      </c>
      <c r="AM15" s="102"/>
      <c r="AN15" s="103">
        <f t="shared" si="15"/>
        <v>0</v>
      </c>
      <c r="AO15" s="102"/>
      <c r="AP15" s="103">
        <f t="shared" si="16"/>
        <v>0</v>
      </c>
      <c r="AQ15" s="102"/>
      <c r="AR15" s="103">
        <f t="shared" si="17"/>
        <v>0</v>
      </c>
      <c r="AS15" s="102"/>
      <c r="AT15" s="103">
        <f t="shared" si="18"/>
        <v>0</v>
      </c>
      <c r="AU15" s="102"/>
      <c r="AV15" s="103">
        <f t="shared" si="19"/>
        <v>0</v>
      </c>
      <c r="AW15" s="102"/>
      <c r="AX15" s="103">
        <f t="shared" si="20"/>
        <v>0</v>
      </c>
      <c r="AY15" s="102"/>
      <c r="AZ15" s="103">
        <f t="shared" si="21"/>
        <v>0</v>
      </c>
      <c r="BA15" s="102"/>
      <c r="BB15" s="103">
        <f t="shared" si="22"/>
        <v>0</v>
      </c>
      <c r="BC15" s="102"/>
      <c r="BD15" s="103">
        <f t="shared" si="23"/>
        <v>0</v>
      </c>
      <c r="BE15" s="102"/>
      <c r="BF15" s="103">
        <f t="shared" si="24"/>
        <v>0</v>
      </c>
      <c r="BG15" s="104">
        <f t="shared" si="25"/>
        <v>0</v>
      </c>
      <c r="BH15" s="105">
        <f t="shared" si="26"/>
        <v>0</v>
      </c>
      <c r="BI15" s="61">
        <f t="shared" si="27"/>
        <v>0</v>
      </c>
      <c r="BJ15" s="106">
        <f t="shared" si="28"/>
        <v>3610.81</v>
      </c>
      <c r="BK15" s="107">
        <f t="shared" si="29"/>
        <v>199461.14</v>
      </c>
      <c r="BL15" s="108">
        <f t="shared" si="30"/>
        <v>1</v>
      </c>
    </row>
    <row r="16" spans="1:64" s="113" customFormat="1" ht="12.75" x14ac:dyDescent="0.2">
      <c r="C16" s="142"/>
      <c r="D16" s="143" t="s">
        <v>3</v>
      </c>
      <c r="E16" s="144" t="s">
        <v>31</v>
      </c>
      <c r="F16" s="144" t="s">
        <v>122</v>
      </c>
      <c r="G16" s="142"/>
      <c r="H16" s="142"/>
      <c r="I16" s="142"/>
      <c r="J16" s="145">
        <v>1497583.45</v>
      </c>
      <c r="K16" s="100" t="str">
        <f t="shared" ref="K16:K21" si="31">IF(ISBLANK(I16),"",SUM(M16+O16+Q16))</f>
        <v/>
      </c>
      <c r="L16" s="101" t="str">
        <f t="shared" si="1"/>
        <v/>
      </c>
      <c r="M16" s="102"/>
      <c r="N16" s="103" t="str">
        <f t="shared" si="2"/>
        <v/>
      </c>
      <c r="O16" s="102"/>
      <c r="P16" s="103" t="str">
        <f t="shared" si="3"/>
        <v/>
      </c>
      <c r="Q16" s="102"/>
      <c r="R16" s="103" t="str">
        <f t="shared" si="4"/>
        <v/>
      </c>
      <c r="S16" s="102"/>
      <c r="T16" s="103" t="str">
        <f t="shared" si="5"/>
        <v/>
      </c>
      <c r="U16" s="102"/>
      <c r="V16" s="103" t="str">
        <f t="shared" si="6"/>
        <v/>
      </c>
      <c r="W16" s="102"/>
      <c r="X16" s="103" t="str">
        <f t="shared" si="7"/>
        <v/>
      </c>
      <c r="Y16" s="102"/>
      <c r="Z16" s="103" t="str">
        <f t="shared" si="8"/>
        <v/>
      </c>
      <c r="AA16" s="102"/>
      <c r="AB16" s="103" t="str">
        <f t="shared" si="9"/>
        <v/>
      </c>
      <c r="AC16" s="102"/>
      <c r="AD16" s="103" t="str">
        <f t="shared" si="10"/>
        <v/>
      </c>
      <c r="AE16" s="102"/>
      <c r="AF16" s="103" t="str">
        <f t="shared" si="11"/>
        <v/>
      </c>
      <c r="AG16" s="102"/>
      <c r="AH16" s="103" t="str">
        <f t="shared" si="12"/>
        <v/>
      </c>
      <c r="AI16" s="102"/>
      <c r="AJ16" s="103" t="str">
        <f t="shared" si="13"/>
        <v/>
      </c>
      <c r="AK16" s="102"/>
      <c r="AL16" s="103" t="str">
        <f t="shared" si="14"/>
        <v/>
      </c>
      <c r="AM16" s="102"/>
      <c r="AN16" s="103" t="str">
        <f t="shared" si="15"/>
        <v/>
      </c>
      <c r="AO16" s="102"/>
      <c r="AP16" s="103" t="str">
        <f t="shared" si="16"/>
        <v/>
      </c>
      <c r="AQ16" s="102"/>
      <c r="AR16" s="103" t="str">
        <f t="shared" si="17"/>
        <v/>
      </c>
      <c r="AS16" s="102"/>
      <c r="AT16" s="103" t="str">
        <f t="shared" si="18"/>
        <v/>
      </c>
      <c r="AU16" s="102"/>
      <c r="AV16" s="103" t="str">
        <f t="shared" si="19"/>
        <v/>
      </c>
      <c r="AW16" s="102"/>
      <c r="AX16" s="103" t="str">
        <f t="shared" si="20"/>
        <v/>
      </c>
      <c r="AY16" s="102"/>
      <c r="AZ16" s="103" t="str">
        <f t="shared" si="21"/>
        <v/>
      </c>
      <c r="BA16" s="102"/>
      <c r="BB16" s="103" t="str">
        <f t="shared" si="22"/>
        <v/>
      </c>
      <c r="BC16" s="102"/>
      <c r="BD16" s="103" t="str">
        <f t="shared" si="23"/>
        <v/>
      </c>
      <c r="BE16" s="102"/>
      <c r="BF16" s="103" t="str">
        <f t="shared" si="24"/>
        <v/>
      </c>
      <c r="BG16" s="104" t="str">
        <f t="shared" si="25"/>
        <v/>
      </c>
      <c r="BH16" s="105" t="str">
        <f t="shared" si="26"/>
        <v/>
      </c>
      <c r="BI16" s="61" t="str">
        <f t="shared" si="27"/>
        <v/>
      </c>
      <c r="BJ16" s="106" t="str">
        <f t="shared" si="28"/>
        <v/>
      </c>
      <c r="BK16" s="107" t="str">
        <f t="shared" si="29"/>
        <v/>
      </c>
      <c r="BL16" s="108" t="str">
        <f t="shared" si="30"/>
        <v/>
      </c>
    </row>
    <row r="17" spans="1:64" s="112" customFormat="1" ht="24" x14ac:dyDescent="0.2">
      <c r="A17" s="109"/>
      <c r="B17" s="119"/>
      <c r="C17" s="130" t="s">
        <v>6</v>
      </c>
      <c r="D17" s="130" t="s">
        <v>20</v>
      </c>
      <c r="E17" s="131" t="s">
        <v>123</v>
      </c>
      <c r="F17" s="132" t="s">
        <v>124</v>
      </c>
      <c r="G17" s="133" t="s">
        <v>37</v>
      </c>
      <c r="H17" s="134">
        <v>3610.81</v>
      </c>
      <c r="I17" s="135">
        <v>18.04</v>
      </c>
      <c r="J17" s="135">
        <v>65139.01</v>
      </c>
      <c r="K17" s="100">
        <f t="shared" si="31"/>
        <v>0</v>
      </c>
      <c r="L17" s="101">
        <f t="shared" si="1"/>
        <v>0</v>
      </c>
      <c r="M17" s="102"/>
      <c r="N17" s="103">
        <f t="shared" si="2"/>
        <v>0</v>
      </c>
      <c r="O17" s="102"/>
      <c r="P17" s="103">
        <f t="shared" si="3"/>
        <v>0</v>
      </c>
      <c r="Q17" s="102"/>
      <c r="R17" s="103">
        <f t="shared" si="4"/>
        <v>0</v>
      </c>
      <c r="S17" s="102"/>
      <c r="T17" s="103">
        <f t="shared" si="5"/>
        <v>0</v>
      </c>
      <c r="U17" s="102"/>
      <c r="V17" s="103">
        <f t="shared" si="6"/>
        <v>0</v>
      </c>
      <c r="W17" s="102"/>
      <c r="X17" s="103">
        <f t="shared" si="7"/>
        <v>0</v>
      </c>
      <c r="Y17" s="102"/>
      <c r="Z17" s="103">
        <f t="shared" si="8"/>
        <v>0</v>
      </c>
      <c r="AA17" s="102"/>
      <c r="AB17" s="103">
        <f t="shared" si="9"/>
        <v>0</v>
      </c>
      <c r="AC17" s="102"/>
      <c r="AD17" s="103">
        <f t="shared" si="10"/>
        <v>0</v>
      </c>
      <c r="AE17" s="102"/>
      <c r="AF17" s="103">
        <f t="shared" si="11"/>
        <v>0</v>
      </c>
      <c r="AG17" s="102"/>
      <c r="AH17" s="103">
        <f t="shared" si="12"/>
        <v>0</v>
      </c>
      <c r="AI17" s="102"/>
      <c r="AJ17" s="103">
        <f t="shared" si="13"/>
        <v>0</v>
      </c>
      <c r="AK17" s="102"/>
      <c r="AL17" s="103">
        <f t="shared" si="14"/>
        <v>0</v>
      </c>
      <c r="AM17" s="102"/>
      <c r="AN17" s="103">
        <f t="shared" si="15"/>
        <v>0</v>
      </c>
      <c r="AO17" s="102"/>
      <c r="AP17" s="103">
        <f t="shared" si="16"/>
        <v>0</v>
      </c>
      <c r="AQ17" s="102"/>
      <c r="AR17" s="103">
        <f t="shared" si="17"/>
        <v>0</v>
      </c>
      <c r="AS17" s="102"/>
      <c r="AT17" s="103">
        <f t="shared" si="18"/>
        <v>0</v>
      </c>
      <c r="AU17" s="102"/>
      <c r="AV17" s="103">
        <f t="shared" si="19"/>
        <v>0</v>
      </c>
      <c r="AW17" s="102"/>
      <c r="AX17" s="103">
        <f t="shared" si="20"/>
        <v>0</v>
      </c>
      <c r="AY17" s="102"/>
      <c r="AZ17" s="103">
        <f t="shared" si="21"/>
        <v>0</v>
      </c>
      <c r="BA17" s="102"/>
      <c r="BB17" s="103">
        <f t="shared" si="22"/>
        <v>0</v>
      </c>
      <c r="BC17" s="102"/>
      <c r="BD17" s="103">
        <f t="shared" si="23"/>
        <v>0</v>
      </c>
      <c r="BE17" s="102"/>
      <c r="BF17" s="103">
        <f t="shared" si="24"/>
        <v>0</v>
      </c>
      <c r="BG17" s="104">
        <f t="shared" si="25"/>
        <v>0</v>
      </c>
      <c r="BH17" s="105">
        <f t="shared" si="26"/>
        <v>0</v>
      </c>
      <c r="BI17" s="61">
        <f t="shared" si="27"/>
        <v>0</v>
      </c>
      <c r="BJ17" s="106">
        <f t="shared" si="28"/>
        <v>3610.81</v>
      </c>
      <c r="BK17" s="107">
        <f t="shared" si="29"/>
        <v>65139.01</v>
      </c>
      <c r="BL17" s="108">
        <f t="shared" si="30"/>
        <v>1</v>
      </c>
    </row>
    <row r="18" spans="1:64" s="112" customFormat="1" ht="48" x14ac:dyDescent="0.2">
      <c r="A18" s="109"/>
      <c r="B18" s="119"/>
      <c r="C18" s="130" t="s">
        <v>7</v>
      </c>
      <c r="D18" s="130" t="s">
        <v>20</v>
      </c>
      <c r="E18" s="131" t="s">
        <v>125</v>
      </c>
      <c r="F18" s="132" t="s">
        <v>126</v>
      </c>
      <c r="G18" s="133" t="s">
        <v>37</v>
      </c>
      <c r="H18" s="134">
        <v>3610.81</v>
      </c>
      <c r="I18" s="135">
        <v>396.71</v>
      </c>
      <c r="J18" s="135">
        <v>1432444.44</v>
      </c>
      <c r="K18" s="100">
        <f t="shared" si="31"/>
        <v>0</v>
      </c>
      <c r="L18" s="101">
        <f t="shared" si="1"/>
        <v>0</v>
      </c>
      <c r="M18" s="102"/>
      <c r="N18" s="103">
        <f t="shared" si="2"/>
        <v>0</v>
      </c>
      <c r="O18" s="102"/>
      <c r="P18" s="103">
        <f t="shared" si="3"/>
        <v>0</v>
      </c>
      <c r="Q18" s="102"/>
      <c r="R18" s="103">
        <f t="shared" si="4"/>
        <v>0</v>
      </c>
      <c r="S18" s="102"/>
      <c r="T18" s="103">
        <f t="shared" si="5"/>
        <v>0</v>
      </c>
      <c r="U18" s="102"/>
      <c r="V18" s="103">
        <f t="shared" si="6"/>
        <v>0</v>
      </c>
      <c r="W18" s="102"/>
      <c r="X18" s="103">
        <f t="shared" si="7"/>
        <v>0</v>
      </c>
      <c r="Y18" s="102"/>
      <c r="Z18" s="103">
        <f t="shared" si="8"/>
        <v>0</v>
      </c>
      <c r="AA18" s="102"/>
      <c r="AB18" s="103">
        <f t="shared" si="9"/>
        <v>0</v>
      </c>
      <c r="AC18" s="102"/>
      <c r="AD18" s="103">
        <f t="shared" si="10"/>
        <v>0</v>
      </c>
      <c r="AE18" s="102"/>
      <c r="AF18" s="103">
        <f t="shared" si="11"/>
        <v>0</v>
      </c>
      <c r="AG18" s="102"/>
      <c r="AH18" s="103">
        <f t="shared" si="12"/>
        <v>0</v>
      </c>
      <c r="AI18" s="102"/>
      <c r="AJ18" s="103">
        <f t="shared" si="13"/>
        <v>0</v>
      </c>
      <c r="AK18" s="102"/>
      <c r="AL18" s="103">
        <f t="shared" si="14"/>
        <v>0</v>
      </c>
      <c r="AM18" s="102"/>
      <c r="AN18" s="103">
        <f t="shared" si="15"/>
        <v>0</v>
      </c>
      <c r="AO18" s="102"/>
      <c r="AP18" s="103">
        <f t="shared" si="16"/>
        <v>0</v>
      </c>
      <c r="AQ18" s="102"/>
      <c r="AR18" s="103">
        <f t="shared" si="17"/>
        <v>0</v>
      </c>
      <c r="AS18" s="102"/>
      <c r="AT18" s="103">
        <f t="shared" si="18"/>
        <v>0</v>
      </c>
      <c r="AU18" s="102"/>
      <c r="AV18" s="103">
        <f t="shared" si="19"/>
        <v>0</v>
      </c>
      <c r="AW18" s="102"/>
      <c r="AX18" s="103">
        <f t="shared" si="20"/>
        <v>0</v>
      </c>
      <c r="AY18" s="102"/>
      <c r="AZ18" s="103">
        <f t="shared" si="21"/>
        <v>0</v>
      </c>
      <c r="BA18" s="102"/>
      <c r="BB18" s="103">
        <f t="shared" si="22"/>
        <v>0</v>
      </c>
      <c r="BC18" s="102"/>
      <c r="BD18" s="103">
        <f t="shared" si="23"/>
        <v>0</v>
      </c>
      <c r="BE18" s="102"/>
      <c r="BF18" s="103">
        <f t="shared" si="24"/>
        <v>0</v>
      </c>
      <c r="BG18" s="104">
        <f t="shared" si="25"/>
        <v>0</v>
      </c>
      <c r="BH18" s="105">
        <f t="shared" si="26"/>
        <v>0</v>
      </c>
      <c r="BI18" s="61">
        <f t="shared" si="27"/>
        <v>0</v>
      </c>
      <c r="BJ18" s="106">
        <f t="shared" si="28"/>
        <v>3610.81</v>
      </c>
      <c r="BK18" s="107">
        <f t="shared" si="29"/>
        <v>1432444.44</v>
      </c>
      <c r="BL18" s="108">
        <f t="shared" si="30"/>
        <v>1</v>
      </c>
    </row>
    <row r="19" spans="1:64" s="113" customFormat="1" ht="12.75" x14ac:dyDescent="0.2">
      <c r="C19" s="142"/>
      <c r="D19" s="143" t="s">
        <v>3</v>
      </c>
      <c r="E19" s="144" t="s">
        <v>127</v>
      </c>
      <c r="F19" s="144" t="s">
        <v>128</v>
      </c>
      <c r="G19" s="142"/>
      <c r="H19" s="142"/>
      <c r="I19" s="142"/>
      <c r="J19" s="145">
        <v>246186.93</v>
      </c>
      <c r="K19" s="100" t="str">
        <f t="shared" si="31"/>
        <v/>
      </c>
      <c r="L19" s="101" t="str">
        <f t="shared" si="1"/>
        <v/>
      </c>
      <c r="M19" s="102"/>
      <c r="N19" s="103" t="str">
        <f t="shared" si="2"/>
        <v/>
      </c>
      <c r="O19" s="102"/>
      <c r="P19" s="103" t="str">
        <f t="shared" si="3"/>
        <v/>
      </c>
      <c r="Q19" s="102"/>
      <c r="R19" s="103" t="str">
        <f t="shared" si="4"/>
        <v/>
      </c>
      <c r="S19" s="102"/>
      <c r="T19" s="103" t="str">
        <f t="shared" si="5"/>
        <v/>
      </c>
      <c r="U19" s="102"/>
      <c r="V19" s="103" t="str">
        <f t="shared" si="6"/>
        <v/>
      </c>
      <c r="W19" s="102"/>
      <c r="X19" s="103" t="str">
        <f t="shared" si="7"/>
        <v/>
      </c>
      <c r="Y19" s="102"/>
      <c r="Z19" s="103" t="str">
        <f t="shared" si="8"/>
        <v/>
      </c>
      <c r="AA19" s="102"/>
      <c r="AB19" s="103" t="str">
        <f t="shared" si="9"/>
        <v/>
      </c>
      <c r="AC19" s="102"/>
      <c r="AD19" s="103" t="str">
        <f t="shared" si="10"/>
        <v/>
      </c>
      <c r="AE19" s="102"/>
      <c r="AF19" s="103" t="str">
        <f t="shared" si="11"/>
        <v/>
      </c>
      <c r="AG19" s="102"/>
      <c r="AH19" s="103" t="str">
        <f t="shared" si="12"/>
        <v/>
      </c>
      <c r="AI19" s="102"/>
      <c r="AJ19" s="103" t="str">
        <f t="shared" si="13"/>
        <v/>
      </c>
      <c r="AK19" s="102"/>
      <c r="AL19" s="103" t="str">
        <f t="shared" si="14"/>
        <v/>
      </c>
      <c r="AM19" s="102"/>
      <c r="AN19" s="103" t="str">
        <f t="shared" si="15"/>
        <v/>
      </c>
      <c r="AO19" s="102"/>
      <c r="AP19" s="103" t="str">
        <f t="shared" si="16"/>
        <v/>
      </c>
      <c r="AQ19" s="102"/>
      <c r="AR19" s="103" t="str">
        <f t="shared" si="17"/>
        <v/>
      </c>
      <c r="AS19" s="102"/>
      <c r="AT19" s="103" t="str">
        <f t="shared" si="18"/>
        <v/>
      </c>
      <c r="AU19" s="102"/>
      <c r="AV19" s="103" t="str">
        <f t="shared" si="19"/>
        <v/>
      </c>
      <c r="AW19" s="102"/>
      <c r="AX19" s="103" t="str">
        <f t="shared" si="20"/>
        <v/>
      </c>
      <c r="AY19" s="102"/>
      <c r="AZ19" s="103" t="str">
        <f t="shared" si="21"/>
        <v/>
      </c>
      <c r="BA19" s="102"/>
      <c r="BB19" s="103" t="str">
        <f t="shared" si="22"/>
        <v/>
      </c>
      <c r="BC19" s="102"/>
      <c r="BD19" s="103" t="str">
        <f t="shared" si="23"/>
        <v/>
      </c>
      <c r="BE19" s="102"/>
      <c r="BF19" s="103" t="str">
        <f t="shared" si="24"/>
        <v/>
      </c>
      <c r="BG19" s="104" t="str">
        <f t="shared" si="25"/>
        <v/>
      </c>
      <c r="BH19" s="105" t="str">
        <f t="shared" si="26"/>
        <v/>
      </c>
      <c r="BI19" s="61" t="str">
        <f t="shared" si="27"/>
        <v/>
      </c>
      <c r="BJ19" s="106" t="str">
        <f t="shared" si="28"/>
        <v/>
      </c>
      <c r="BK19" s="107" t="str">
        <f t="shared" si="29"/>
        <v/>
      </c>
      <c r="BL19" s="108" t="str">
        <f t="shared" si="30"/>
        <v/>
      </c>
    </row>
    <row r="20" spans="1:64" s="112" customFormat="1" ht="36" x14ac:dyDescent="0.2">
      <c r="A20" s="109"/>
      <c r="B20" s="119"/>
      <c r="C20" s="130" t="s">
        <v>31</v>
      </c>
      <c r="D20" s="130" t="s">
        <v>20</v>
      </c>
      <c r="E20" s="131" t="s">
        <v>129</v>
      </c>
      <c r="F20" s="132" t="s">
        <v>130</v>
      </c>
      <c r="G20" s="133" t="s">
        <v>59</v>
      </c>
      <c r="H20" s="134">
        <v>462.18400000000003</v>
      </c>
      <c r="I20" s="135">
        <v>274.88</v>
      </c>
      <c r="J20" s="135">
        <v>127045.14</v>
      </c>
      <c r="K20" s="100">
        <f t="shared" si="31"/>
        <v>0</v>
      </c>
      <c r="L20" s="101">
        <f t="shared" si="1"/>
        <v>0</v>
      </c>
      <c r="M20" s="102"/>
      <c r="N20" s="103">
        <f t="shared" si="2"/>
        <v>0</v>
      </c>
      <c r="O20" s="102"/>
      <c r="P20" s="103">
        <f t="shared" si="3"/>
        <v>0</v>
      </c>
      <c r="Q20" s="102"/>
      <c r="R20" s="103">
        <f t="shared" si="4"/>
        <v>0</v>
      </c>
      <c r="S20" s="102"/>
      <c r="T20" s="103">
        <f t="shared" si="5"/>
        <v>0</v>
      </c>
      <c r="U20" s="102"/>
      <c r="V20" s="103">
        <f t="shared" si="6"/>
        <v>0</v>
      </c>
      <c r="W20" s="102"/>
      <c r="X20" s="103">
        <f t="shared" si="7"/>
        <v>0</v>
      </c>
      <c r="Y20" s="102"/>
      <c r="Z20" s="103">
        <f t="shared" si="8"/>
        <v>0</v>
      </c>
      <c r="AA20" s="102"/>
      <c r="AB20" s="103">
        <f t="shared" si="9"/>
        <v>0</v>
      </c>
      <c r="AC20" s="102"/>
      <c r="AD20" s="103">
        <f t="shared" si="10"/>
        <v>0</v>
      </c>
      <c r="AE20" s="102"/>
      <c r="AF20" s="103">
        <f t="shared" si="11"/>
        <v>0</v>
      </c>
      <c r="AG20" s="102"/>
      <c r="AH20" s="103">
        <f t="shared" si="12"/>
        <v>0</v>
      </c>
      <c r="AI20" s="102"/>
      <c r="AJ20" s="103">
        <f t="shared" si="13"/>
        <v>0</v>
      </c>
      <c r="AK20" s="102"/>
      <c r="AL20" s="103">
        <f t="shared" si="14"/>
        <v>0</v>
      </c>
      <c r="AM20" s="102"/>
      <c r="AN20" s="103">
        <f t="shared" si="15"/>
        <v>0</v>
      </c>
      <c r="AO20" s="102"/>
      <c r="AP20" s="103">
        <f t="shared" si="16"/>
        <v>0</v>
      </c>
      <c r="AQ20" s="102"/>
      <c r="AR20" s="103">
        <f t="shared" si="17"/>
        <v>0</v>
      </c>
      <c r="AS20" s="102"/>
      <c r="AT20" s="103">
        <f t="shared" si="18"/>
        <v>0</v>
      </c>
      <c r="AU20" s="102"/>
      <c r="AV20" s="103">
        <f t="shared" si="19"/>
        <v>0</v>
      </c>
      <c r="AW20" s="102"/>
      <c r="AX20" s="103">
        <f t="shared" si="20"/>
        <v>0</v>
      </c>
      <c r="AY20" s="102"/>
      <c r="AZ20" s="103">
        <f t="shared" si="21"/>
        <v>0</v>
      </c>
      <c r="BA20" s="102"/>
      <c r="BB20" s="103">
        <f t="shared" si="22"/>
        <v>0</v>
      </c>
      <c r="BC20" s="102"/>
      <c r="BD20" s="103">
        <f t="shared" si="23"/>
        <v>0</v>
      </c>
      <c r="BE20" s="102"/>
      <c r="BF20" s="103">
        <f t="shared" si="24"/>
        <v>0</v>
      </c>
      <c r="BG20" s="104">
        <f t="shared" si="25"/>
        <v>0</v>
      </c>
      <c r="BH20" s="105">
        <f t="shared" si="26"/>
        <v>0</v>
      </c>
      <c r="BI20" s="61">
        <f t="shared" si="27"/>
        <v>0</v>
      </c>
      <c r="BJ20" s="106">
        <f t="shared" si="28"/>
        <v>462.18400000000003</v>
      </c>
      <c r="BK20" s="107">
        <f t="shared" si="29"/>
        <v>127045.14</v>
      </c>
      <c r="BL20" s="108">
        <f t="shared" si="30"/>
        <v>1</v>
      </c>
    </row>
    <row r="21" spans="1:64" s="112" customFormat="1" ht="48" x14ac:dyDescent="0.2">
      <c r="A21" s="109"/>
      <c r="B21" s="119"/>
      <c r="C21" s="130" t="s">
        <v>34</v>
      </c>
      <c r="D21" s="130" t="s">
        <v>20</v>
      </c>
      <c r="E21" s="131" t="s">
        <v>131</v>
      </c>
      <c r="F21" s="132" t="s">
        <v>132</v>
      </c>
      <c r="G21" s="133" t="s">
        <v>59</v>
      </c>
      <c r="H21" s="134">
        <v>462.18400000000003</v>
      </c>
      <c r="I21" s="135">
        <v>257.77999999999997</v>
      </c>
      <c r="J21" s="135">
        <v>119141.79</v>
      </c>
      <c r="K21" s="100">
        <f t="shared" si="31"/>
        <v>0</v>
      </c>
      <c r="L21" s="101">
        <f t="shared" si="1"/>
        <v>0</v>
      </c>
      <c r="M21" s="102"/>
      <c r="N21" s="103">
        <f t="shared" si="2"/>
        <v>0</v>
      </c>
      <c r="O21" s="102"/>
      <c r="P21" s="103">
        <f t="shared" si="3"/>
        <v>0</v>
      </c>
      <c r="Q21" s="102"/>
      <c r="R21" s="103">
        <f t="shared" si="4"/>
        <v>0</v>
      </c>
      <c r="S21" s="102"/>
      <c r="T21" s="103">
        <f t="shared" si="5"/>
        <v>0</v>
      </c>
      <c r="U21" s="102"/>
      <c r="V21" s="103">
        <f t="shared" si="6"/>
        <v>0</v>
      </c>
      <c r="W21" s="102"/>
      <c r="X21" s="103">
        <f t="shared" si="7"/>
        <v>0</v>
      </c>
      <c r="Y21" s="102"/>
      <c r="Z21" s="103">
        <f t="shared" si="8"/>
        <v>0</v>
      </c>
      <c r="AA21" s="102"/>
      <c r="AB21" s="103">
        <f t="shared" si="9"/>
        <v>0</v>
      </c>
      <c r="AC21" s="102"/>
      <c r="AD21" s="103">
        <f t="shared" si="10"/>
        <v>0</v>
      </c>
      <c r="AE21" s="102"/>
      <c r="AF21" s="103">
        <f t="shared" si="11"/>
        <v>0</v>
      </c>
      <c r="AG21" s="102"/>
      <c r="AH21" s="103">
        <f t="shared" si="12"/>
        <v>0</v>
      </c>
      <c r="AI21" s="102"/>
      <c r="AJ21" s="103">
        <f t="shared" si="13"/>
        <v>0</v>
      </c>
      <c r="AK21" s="102"/>
      <c r="AL21" s="103">
        <f t="shared" si="14"/>
        <v>0</v>
      </c>
      <c r="AM21" s="102"/>
      <c r="AN21" s="103">
        <f t="shared" si="15"/>
        <v>0</v>
      </c>
      <c r="AO21" s="102"/>
      <c r="AP21" s="103">
        <f t="shared" si="16"/>
        <v>0</v>
      </c>
      <c r="AQ21" s="102"/>
      <c r="AR21" s="103">
        <f t="shared" si="17"/>
        <v>0</v>
      </c>
      <c r="AS21" s="102"/>
      <c r="AT21" s="103">
        <f t="shared" si="18"/>
        <v>0</v>
      </c>
      <c r="AU21" s="102"/>
      <c r="AV21" s="103">
        <f t="shared" si="19"/>
        <v>0</v>
      </c>
      <c r="AW21" s="102"/>
      <c r="AX21" s="103">
        <f t="shared" si="20"/>
        <v>0</v>
      </c>
      <c r="AY21" s="102"/>
      <c r="AZ21" s="103">
        <f t="shared" si="21"/>
        <v>0</v>
      </c>
      <c r="BA21" s="102"/>
      <c r="BB21" s="103">
        <f t="shared" si="22"/>
        <v>0</v>
      </c>
      <c r="BC21" s="102"/>
      <c r="BD21" s="103">
        <f t="shared" si="23"/>
        <v>0</v>
      </c>
      <c r="BE21" s="102"/>
      <c r="BF21" s="103">
        <f t="shared" si="24"/>
        <v>0</v>
      </c>
      <c r="BG21" s="104">
        <f t="shared" si="25"/>
        <v>0</v>
      </c>
      <c r="BH21" s="105">
        <f t="shared" si="26"/>
        <v>0</v>
      </c>
      <c r="BI21" s="61">
        <f t="shared" si="27"/>
        <v>0</v>
      </c>
      <c r="BJ21" s="106">
        <f t="shared" si="28"/>
        <v>462.18400000000003</v>
      </c>
      <c r="BK21" s="107">
        <f t="shared" si="29"/>
        <v>119141.79</v>
      </c>
      <c r="BL21" s="108">
        <f t="shared" si="30"/>
        <v>1</v>
      </c>
    </row>
    <row r="22" spans="1:64" s="112" customFormat="1" x14ac:dyDescent="0.2">
      <c r="A22" s="109"/>
      <c r="B22" s="109"/>
      <c r="C22" s="109"/>
      <c r="D22" s="109"/>
      <c r="E22" s="109"/>
      <c r="F22" s="109"/>
      <c r="G22" s="109"/>
      <c r="H22" s="109"/>
      <c r="I22" s="109"/>
      <c r="J22" s="109"/>
    </row>
    <row r="23" spans="1:64" ht="18" customHeight="1" x14ac:dyDescent="0.2">
      <c r="D23" s="146"/>
      <c r="E23" s="147" t="str">
        <f>CONCATENATE("CELKEM ",C12)</f>
        <v>CELKEM 02 - SO 05 - Opravy vozovky KSÚS po dokončení stavby</v>
      </c>
      <c r="F23" s="148"/>
      <c r="G23" s="148"/>
      <c r="H23" s="149"/>
      <c r="I23" s="148"/>
      <c r="J23" s="150">
        <v>1943231.52</v>
      </c>
      <c r="K23" s="151"/>
      <c r="L23" s="150">
        <f>ROUND(SUM(L$12:L21),2)</f>
        <v>0</v>
      </c>
      <c r="M23" s="152" t="s">
        <v>229</v>
      </c>
      <c r="N23" s="150">
        <f>ROUND(SUM(N$12:N21),2)</f>
        <v>0</v>
      </c>
      <c r="O23" s="152" t="s">
        <v>229</v>
      </c>
      <c r="P23" s="150">
        <f>ROUND(SUM(P$12:P21),2)</f>
        <v>0</v>
      </c>
      <c r="Q23" s="152" t="s">
        <v>229</v>
      </c>
      <c r="R23" s="150">
        <f>ROUND(SUM(R$12:R21),2)</f>
        <v>0</v>
      </c>
      <c r="S23" s="152" t="s">
        <v>229</v>
      </c>
      <c r="T23" s="150">
        <f>ROUND(SUM(T$12:T21),2)</f>
        <v>0</v>
      </c>
      <c r="U23" s="152" t="s">
        <v>229</v>
      </c>
      <c r="V23" s="150">
        <f>ROUND(SUM(V$12:V21),2)</f>
        <v>0</v>
      </c>
      <c r="W23" s="152" t="s">
        <v>229</v>
      </c>
      <c r="X23" s="150">
        <f>ROUND(SUM(X$12:X21),2)</f>
        <v>0</v>
      </c>
      <c r="Y23" s="152" t="s">
        <v>229</v>
      </c>
      <c r="Z23" s="150">
        <f>ROUND(SUM(Z$12:Z21),2)</f>
        <v>0</v>
      </c>
      <c r="AA23" s="152" t="s">
        <v>229</v>
      </c>
      <c r="AB23" s="150">
        <f>ROUND(SUM(AB$12:AB21),2)</f>
        <v>0</v>
      </c>
      <c r="AC23" s="152" t="s">
        <v>229</v>
      </c>
      <c r="AD23" s="150">
        <f>ROUND(SUM(AD$12:AD21),2)</f>
        <v>0</v>
      </c>
      <c r="AE23" s="152" t="s">
        <v>229</v>
      </c>
      <c r="AF23" s="150">
        <f>ROUND(SUM(AF$12:AF21),2)</f>
        <v>0</v>
      </c>
      <c r="AG23" s="152" t="s">
        <v>229</v>
      </c>
      <c r="AH23" s="150">
        <f>ROUND(SUM(AH$12:AH21),2)</f>
        <v>0</v>
      </c>
      <c r="AI23" s="152" t="s">
        <v>229</v>
      </c>
      <c r="AJ23" s="150">
        <f>ROUND(SUM(AJ$12:AJ21),2)</f>
        <v>0</v>
      </c>
      <c r="AK23" s="152" t="s">
        <v>229</v>
      </c>
      <c r="AL23" s="150">
        <f>ROUND(SUM(AL$12:AL21),2)</f>
        <v>0</v>
      </c>
      <c r="AM23" s="152" t="s">
        <v>229</v>
      </c>
      <c r="AN23" s="150">
        <f>ROUND(SUM(AN$12:AN21),2)</f>
        <v>0</v>
      </c>
      <c r="AO23" s="152" t="s">
        <v>229</v>
      </c>
      <c r="AP23" s="150">
        <f>ROUND(SUM(AP$12:AP21),2)</f>
        <v>0</v>
      </c>
      <c r="AQ23" s="152" t="s">
        <v>229</v>
      </c>
      <c r="AR23" s="150">
        <f>ROUND(SUM(AR$12:AR21),2)</f>
        <v>0</v>
      </c>
      <c r="AS23" s="152" t="s">
        <v>229</v>
      </c>
      <c r="AT23" s="150">
        <f>ROUND(SUM(AT$12:AT21),2)</f>
        <v>0</v>
      </c>
      <c r="AU23" s="152" t="s">
        <v>229</v>
      </c>
      <c r="AV23" s="150">
        <f>ROUND(SUM(AV$12:AV21),2)</f>
        <v>0</v>
      </c>
      <c r="AW23" s="152" t="s">
        <v>229</v>
      </c>
      <c r="AX23" s="150">
        <f>ROUND(SUM(AX$12:AX21),2)</f>
        <v>0</v>
      </c>
      <c r="AY23" s="152" t="s">
        <v>229</v>
      </c>
      <c r="AZ23" s="150">
        <f>ROUND(SUM(AZ$12:AZ21),2)</f>
        <v>0</v>
      </c>
      <c r="BA23" s="150"/>
      <c r="BB23" s="150">
        <f>ROUND(SUM(BB$12:BB21),2)</f>
        <v>0</v>
      </c>
      <c r="BC23" s="152" t="s">
        <v>229</v>
      </c>
      <c r="BD23" s="150">
        <f>ROUND(SUM(BD$12:BD21),2)</f>
        <v>0</v>
      </c>
      <c r="BE23" s="152" t="s">
        <v>229</v>
      </c>
      <c r="BF23" s="150">
        <f>ROUND(SUM(BF$12:BF21),2)</f>
        <v>0</v>
      </c>
      <c r="BG23" s="153"/>
      <c r="BH23" s="150">
        <f>ROUND(SUM(BH$12:BH21),2)</f>
        <v>0</v>
      </c>
      <c r="BI23" s="150"/>
      <c r="BJ23" s="153"/>
      <c r="BK23" s="150">
        <f>ROUND(SUM(BK$12:BK21),2)</f>
        <v>1943231.52</v>
      </c>
    </row>
    <row r="24" spans="1:64" x14ac:dyDescent="0.2">
      <c r="I24" s="154"/>
    </row>
    <row r="25" spans="1:64" ht="14.25" x14ac:dyDescent="0.2">
      <c r="E25" s="155" t="s">
        <v>230</v>
      </c>
      <c r="F25" s="155"/>
      <c r="H25" s="156"/>
      <c r="J25" s="155"/>
      <c r="K25" s="68"/>
      <c r="L25" s="68"/>
      <c r="M25" s="157" t="s">
        <v>229</v>
      </c>
      <c r="O25" s="157" t="s">
        <v>229</v>
      </c>
      <c r="Q25" s="158" t="s">
        <v>229</v>
      </c>
      <c r="S25" s="158" t="s">
        <v>229</v>
      </c>
      <c r="U25" s="159" t="s">
        <v>229</v>
      </c>
      <c r="Y25" s="159" t="s">
        <v>229</v>
      </c>
      <c r="AA25" s="158" t="s">
        <v>229</v>
      </c>
      <c r="AC25" s="160" t="s">
        <v>229</v>
      </c>
      <c r="BG25" s="155" t="s">
        <v>231</v>
      </c>
    </row>
  </sheetData>
  <protectedRanges>
    <protectedRange password="CCAA" sqref="BG8 K8" name="Oblast1_1_1_1"/>
    <protectedRange password="CCAA" sqref="D9:H10" name="Oblast1_2_1"/>
  </protectedRanges>
  <mergeCells count="71">
    <mergeCell ref="AY10:AZ10"/>
    <mergeCell ref="BA10:BB10"/>
    <mergeCell ref="BC10:BD10"/>
    <mergeCell ref="BE10:BF10"/>
    <mergeCell ref="AO10:AP10"/>
    <mergeCell ref="AQ10:AR10"/>
    <mergeCell ref="AS10:AT10"/>
    <mergeCell ref="AU10:AV10"/>
    <mergeCell ref="AW10:AX10"/>
    <mergeCell ref="BE9:BF9"/>
    <mergeCell ref="BG9:BI9"/>
    <mergeCell ref="BJ9:BL9"/>
    <mergeCell ref="M10:N10"/>
    <mergeCell ref="O10:P10"/>
    <mergeCell ref="S10:T10"/>
    <mergeCell ref="U10:V10"/>
    <mergeCell ref="W10:X10"/>
    <mergeCell ref="Y10:Z10"/>
    <mergeCell ref="AA10:AB10"/>
    <mergeCell ref="AC10:AD10"/>
    <mergeCell ref="AE10:AF10"/>
    <mergeCell ref="AG10:AH10"/>
    <mergeCell ref="AI10:AJ10"/>
    <mergeCell ref="AK10:AL10"/>
    <mergeCell ref="AM10:AN10"/>
    <mergeCell ref="AU9:AV9"/>
    <mergeCell ref="AW9:AX9"/>
    <mergeCell ref="AY9:AZ9"/>
    <mergeCell ref="BA9:BB9"/>
    <mergeCell ref="BC9:BD9"/>
    <mergeCell ref="AK9:AL9"/>
    <mergeCell ref="AM9:AN9"/>
    <mergeCell ref="AO9:AP9"/>
    <mergeCell ref="AQ9:AR9"/>
    <mergeCell ref="AS9:AT9"/>
    <mergeCell ref="BA8:BB8"/>
    <mergeCell ref="BC8:BD8"/>
    <mergeCell ref="BE8:BF8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C9:AD9"/>
    <mergeCell ref="AE9:AF9"/>
    <mergeCell ref="AG9:AH9"/>
    <mergeCell ref="AI9:AJ9"/>
    <mergeCell ref="AQ8:AR8"/>
    <mergeCell ref="AS8:AT8"/>
    <mergeCell ref="AU8:AV8"/>
    <mergeCell ref="AW8:AX8"/>
    <mergeCell ref="AY8:AZ8"/>
    <mergeCell ref="AG8:AH8"/>
    <mergeCell ref="AI8:AJ8"/>
    <mergeCell ref="AK8:AL8"/>
    <mergeCell ref="AM8:AN8"/>
    <mergeCell ref="AO8:AP8"/>
    <mergeCell ref="W8:X8"/>
    <mergeCell ref="Y8:Z8"/>
    <mergeCell ref="AA8:AB8"/>
    <mergeCell ref="AC8:AD8"/>
    <mergeCell ref="AE8:AF8"/>
    <mergeCell ref="M8:N8"/>
    <mergeCell ref="O8:P8"/>
    <mergeCell ref="Q8:R8"/>
    <mergeCell ref="S8:T8"/>
    <mergeCell ref="U8:V8"/>
  </mergeCells>
  <conditionalFormatting sqref="M10:AD10 M9:AZ9 BG8:IB8 BM9:IB10 AB1:IA7 D1:E7 H1:Z7">
    <cfRule type="cellIs" dxfId="139" priority="85" operator="lessThan">
      <formula>0</formula>
    </cfRule>
  </conditionalFormatting>
  <conditionalFormatting sqref="O8 Q8 S8 U8 D9:L10 D8:E8 H8:M8">
    <cfRule type="cellIs" dxfId="138" priority="82" operator="lessThan">
      <formula>0</formula>
    </cfRule>
  </conditionalFormatting>
  <conditionalFormatting sqref="W8">
    <cfRule type="cellIs" dxfId="137" priority="81" operator="lessThan">
      <formula>0</formula>
    </cfRule>
  </conditionalFormatting>
  <conditionalFormatting sqref="Y8">
    <cfRule type="cellIs" dxfId="136" priority="80" operator="lessThan">
      <formula>0</formula>
    </cfRule>
  </conditionalFormatting>
  <conditionalFormatting sqref="AA8">
    <cfRule type="cellIs" dxfId="135" priority="79" operator="lessThan">
      <formula>0</formula>
    </cfRule>
  </conditionalFormatting>
  <conditionalFormatting sqref="AC8">
    <cfRule type="cellIs" dxfId="134" priority="78" operator="lessThan">
      <formula>0</formula>
    </cfRule>
  </conditionalFormatting>
  <conditionalFormatting sqref="AE10:AF10">
    <cfRule type="cellIs" dxfId="133" priority="76" operator="lessThan">
      <formula>0</formula>
    </cfRule>
  </conditionalFormatting>
  <conditionalFormatting sqref="AE8">
    <cfRule type="cellIs" dxfId="132" priority="75" operator="lessThan">
      <formula>0</formula>
    </cfRule>
  </conditionalFormatting>
  <conditionalFormatting sqref="AG10:AH10">
    <cfRule type="cellIs" dxfId="131" priority="73" operator="lessThan">
      <formula>0</formula>
    </cfRule>
  </conditionalFormatting>
  <conditionalFormatting sqref="AG8">
    <cfRule type="cellIs" dxfId="130" priority="72" operator="lessThan">
      <formula>0</formula>
    </cfRule>
  </conditionalFormatting>
  <conditionalFormatting sqref="AI10:AJ10">
    <cfRule type="cellIs" dxfId="129" priority="70" operator="lessThan">
      <formula>0</formula>
    </cfRule>
  </conditionalFormatting>
  <conditionalFormatting sqref="AI8">
    <cfRule type="cellIs" dxfId="128" priority="69" operator="lessThan">
      <formula>0</formula>
    </cfRule>
  </conditionalFormatting>
  <conditionalFormatting sqref="AK10:AL10">
    <cfRule type="cellIs" dxfId="127" priority="67" operator="lessThan">
      <formula>0</formula>
    </cfRule>
  </conditionalFormatting>
  <conditionalFormatting sqref="AK8">
    <cfRule type="cellIs" dxfId="126" priority="66" operator="lessThan">
      <formula>0</formula>
    </cfRule>
  </conditionalFormatting>
  <conditionalFormatting sqref="AM10:AN10">
    <cfRule type="cellIs" dxfId="125" priority="64" operator="lessThan">
      <formula>0</formula>
    </cfRule>
  </conditionalFormatting>
  <conditionalFormatting sqref="AO10:AP10">
    <cfRule type="cellIs" dxfId="124" priority="62" operator="lessThan">
      <formula>0</formula>
    </cfRule>
  </conditionalFormatting>
  <conditionalFormatting sqref="AQ10:AR10">
    <cfRule type="cellIs" dxfId="123" priority="60" operator="lessThan">
      <formula>0</formula>
    </cfRule>
  </conditionalFormatting>
  <conditionalFormatting sqref="AS10:AT10">
    <cfRule type="cellIs" dxfId="122" priority="58" operator="lessThan">
      <formula>0</formula>
    </cfRule>
  </conditionalFormatting>
  <conditionalFormatting sqref="AU10:AV10">
    <cfRule type="cellIs" dxfId="121" priority="56" operator="lessThan">
      <formula>0</formula>
    </cfRule>
  </conditionalFormatting>
  <conditionalFormatting sqref="AW10:AX10">
    <cfRule type="cellIs" dxfId="120" priority="54" operator="lessThan">
      <formula>0</formula>
    </cfRule>
  </conditionalFormatting>
  <conditionalFormatting sqref="AY10:AZ10">
    <cfRule type="cellIs" dxfId="119" priority="52" operator="lessThan">
      <formula>0</formula>
    </cfRule>
  </conditionalFormatting>
  <conditionalFormatting sqref="BA9:BB10 BC9:BD9">
    <cfRule type="cellIs" dxfId="118" priority="50" operator="lessThan">
      <formula>0</formula>
    </cfRule>
  </conditionalFormatting>
  <conditionalFormatting sqref="BC10:BD10">
    <cfRule type="cellIs" dxfId="117" priority="48" operator="lessThan">
      <formula>0</formula>
    </cfRule>
  </conditionalFormatting>
  <conditionalFormatting sqref="AM8 AO8 AQ8 AS8">
    <cfRule type="cellIs" dxfId="116" priority="47" operator="lessThan">
      <formula>0</formula>
    </cfRule>
  </conditionalFormatting>
  <conditionalFormatting sqref="AU8">
    <cfRule type="cellIs" dxfId="115" priority="46" operator="lessThan">
      <formula>0</formula>
    </cfRule>
  </conditionalFormatting>
  <conditionalFormatting sqref="AW8">
    <cfRule type="cellIs" dxfId="114" priority="45" operator="lessThan">
      <formula>0</formula>
    </cfRule>
  </conditionalFormatting>
  <conditionalFormatting sqref="AY8">
    <cfRule type="cellIs" dxfId="113" priority="44" operator="lessThan">
      <formula>0</formula>
    </cfRule>
  </conditionalFormatting>
  <conditionalFormatting sqref="BA8">
    <cfRule type="cellIs" dxfId="112" priority="43" operator="lessThan">
      <formula>0</formula>
    </cfRule>
  </conditionalFormatting>
  <conditionalFormatting sqref="BC8">
    <cfRule type="cellIs" dxfId="111" priority="42" operator="lessThan">
      <formula>0</formula>
    </cfRule>
  </conditionalFormatting>
  <conditionalFormatting sqref="BE9:BF9">
    <cfRule type="cellIs" dxfId="110" priority="41" operator="lessThan">
      <formula>0</formula>
    </cfRule>
  </conditionalFormatting>
  <conditionalFormatting sqref="BE10:BF10">
    <cfRule type="cellIs" dxfId="109" priority="40" operator="lessThan">
      <formula>0</formula>
    </cfRule>
  </conditionalFormatting>
  <conditionalFormatting sqref="BE8">
    <cfRule type="cellIs" dxfId="108" priority="39" operator="lessThan">
      <formula>0</formula>
    </cfRule>
  </conditionalFormatting>
  <conditionalFormatting sqref="BG9:BH10 BJ9:BK9">
    <cfRule type="cellIs" dxfId="107" priority="38" operator="lessThan">
      <formula>0</formula>
    </cfRule>
  </conditionalFormatting>
  <conditionalFormatting sqref="BI10:BL10">
    <cfRule type="cellIs" dxfId="106" priority="37" operator="lessThan">
      <formula>0</formula>
    </cfRule>
  </conditionalFormatting>
  <conditionalFormatting sqref="K14:BH21">
    <cfRule type="cellIs" dxfId="105" priority="36" operator="lessThan">
      <formula>0</formula>
    </cfRule>
  </conditionalFormatting>
  <conditionalFormatting sqref="O14:O21 Q14:Q21">
    <cfRule type="cellIs" dxfId="104" priority="34" operator="lessThan">
      <formula>0</formula>
    </cfRule>
    <cfRule type="cellIs" dxfId="103" priority="35" operator="lessThan">
      <formula>0</formula>
    </cfRule>
  </conditionalFormatting>
  <conditionalFormatting sqref="BJ14:BK21">
    <cfRule type="cellIs" dxfId="102" priority="33" operator="lessThan">
      <formula>0</formula>
    </cfRule>
  </conditionalFormatting>
  <conditionalFormatting sqref="BJ14:BK21">
    <cfRule type="cellIs" dxfId="101" priority="32" operator="lessThan">
      <formula>0</formula>
    </cfRule>
  </conditionalFormatting>
  <conditionalFormatting sqref="BG23 BJ23 BL23:IL23">
    <cfRule type="cellIs" dxfId="100" priority="31" operator="lessThan">
      <formula>0</formula>
    </cfRule>
  </conditionalFormatting>
  <conditionalFormatting sqref="K23 BE23 M23 O23 Q23 S23 U23 W23 Y23 AA23 AC23 AE23 AG23 AI23 AK23">
    <cfRule type="cellIs" dxfId="99" priority="30" operator="lessThan">
      <formula>0</formula>
    </cfRule>
  </conditionalFormatting>
  <conditionalFormatting sqref="D23 F23:J23">
    <cfRule type="cellIs" dxfId="98" priority="29" operator="lessThan">
      <formula>0</formula>
    </cfRule>
  </conditionalFormatting>
  <conditionalFormatting sqref="AO23">
    <cfRule type="cellIs" dxfId="97" priority="27" operator="lessThan">
      <formula>0</formula>
    </cfRule>
  </conditionalFormatting>
  <conditionalFormatting sqref="AQ23">
    <cfRule type="cellIs" dxfId="96" priority="26" operator="lessThan">
      <formula>0</formula>
    </cfRule>
  </conditionalFormatting>
  <conditionalFormatting sqref="AS23">
    <cfRule type="cellIs" dxfId="95" priority="25" operator="lessThan">
      <formula>0</formula>
    </cfRule>
  </conditionalFormatting>
  <conditionalFormatting sqref="BC23">
    <cfRule type="cellIs" dxfId="94" priority="21" operator="lessThan">
      <formula>0</formula>
    </cfRule>
  </conditionalFormatting>
  <conditionalFormatting sqref="AM23">
    <cfRule type="cellIs" dxfId="93" priority="28" operator="lessThan">
      <formula>0</formula>
    </cfRule>
  </conditionalFormatting>
  <conditionalFormatting sqref="AU23">
    <cfRule type="cellIs" dxfId="92" priority="24" operator="lessThan">
      <formula>0</formula>
    </cfRule>
  </conditionalFormatting>
  <conditionalFormatting sqref="AW23">
    <cfRule type="cellIs" dxfId="91" priority="23" operator="lessThan">
      <formula>0</formula>
    </cfRule>
  </conditionalFormatting>
  <conditionalFormatting sqref="AY23">
    <cfRule type="cellIs" dxfId="90" priority="22" operator="lessThan">
      <formula>0</formula>
    </cfRule>
  </conditionalFormatting>
  <conditionalFormatting sqref="K25:AL25 BE25:BF25">
    <cfRule type="cellIs" dxfId="89" priority="20" operator="lessThan">
      <formula>0</formula>
    </cfRule>
  </conditionalFormatting>
  <conditionalFormatting sqref="BH25:JO25 D25 G25:I25">
    <cfRule type="cellIs" dxfId="88" priority="19" operator="lessThan">
      <formula>0</formula>
    </cfRule>
  </conditionalFormatting>
  <conditionalFormatting sqref="G25:I25 BH25:BI25 K25:L25 N25 P25:R25 T25 V25:X25 Z25 AB25">
    <cfRule type="cellIs" dxfId="87" priority="18" operator="lessThan">
      <formula>0</formula>
    </cfRule>
  </conditionalFormatting>
  <conditionalFormatting sqref="G25:I25 K25:L25 N25 P25:R25 T25 V25:X25 Z25 AB25">
    <cfRule type="cellIs" dxfId="86" priority="17" operator="lessThan">
      <formula>0</formula>
    </cfRule>
  </conditionalFormatting>
  <conditionalFormatting sqref="G25:I25 K25:L25 N25 P25:R25 T25 V25:X25 Z25 AB25">
    <cfRule type="cellIs" dxfId="85" priority="16" operator="lessThan">
      <formula>0</formula>
    </cfRule>
  </conditionalFormatting>
  <conditionalFormatting sqref="AO25:AP25">
    <cfRule type="cellIs" dxfId="84" priority="14" operator="lessThan">
      <formula>0</formula>
    </cfRule>
  </conditionalFormatting>
  <conditionalFormatting sqref="AQ25:AR25">
    <cfRule type="cellIs" dxfId="83" priority="13" operator="lessThan">
      <formula>0</formula>
    </cfRule>
  </conditionalFormatting>
  <conditionalFormatting sqref="AS25:AT25">
    <cfRule type="cellIs" dxfId="82" priority="12" operator="lessThan">
      <formula>0</formula>
    </cfRule>
  </conditionalFormatting>
  <conditionalFormatting sqref="BC25:BD25">
    <cfRule type="cellIs" dxfId="81" priority="7" operator="lessThan">
      <formula>0</formula>
    </cfRule>
  </conditionalFormatting>
  <conditionalFormatting sqref="AM25:AN25">
    <cfRule type="cellIs" dxfId="80" priority="15" operator="lessThan">
      <formula>0</formula>
    </cfRule>
  </conditionalFormatting>
  <conditionalFormatting sqref="AU25:AV25">
    <cfRule type="cellIs" dxfId="79" priority="11" operator="lessThan">
      <formula>0</formula>
    </cfRule>
  </conditionalFormatting>
  <conditionalFormatting sqref="AW25:AX25">
    <cfRule type="cellIs" dxfId="78" priority="10" operator="lessThan">
      <formula>0</formula>
    </cfRule>
  </conditionalFormatting>
  <conditionalFormatting sqref="AY25:AZ25">
    <cfRule type="cellIs" dxfId="77" priority="9" operator="lessThan">
      <formula>0</formula>
    </cfRule>
  </conditionalFormatting>
  <conditionalFormatting sqref="BA25:BB25">
    <cfRule type="cellIs" dxfId="76" priority="8" operator="lessThan">
      <formula>0</formula>
    </cfRule>
  </conditionalFormatting>
  <conditionalFormatting sqref="BI23">
    <cfRule type="cellIs" dxfId="75" priority="6" operator="lessThan">
      <formula>0</formula>
    </cfRule>
  </conditionalFormatting>
  <conditionalFormatting sqref="BA23">
    <cfRule type="cellIs" dxfId="74" priority="5" operator="lessThan">
      <formula>0</formula>
    </cfRule>
  </conditionalFormatting>
  <conditionalFormatting sqref="E23">
    <cfRule type="cellIs" dxfId="73" priority="4" operator="lessThan">
      <formula>0</formula>
    </cfRule>
  </conditionalFormatting>
  <conditionalFormatting sqref="L23 N23 P23 R23 T23 V23 X23 Z23 AB23 AD23 AF23 AH23 AJ23 AL23 AN23 AP23 AR23 AT23 AV23 AX23 AZ23 BB23 BD23 BF23 BH23 BK23">
    <cfRule type="cellIs" dxfId="72" priority="3" operator="lessThan">
      <formula>0</formula>
    </cfRule>
  </conditionalFormatting>
  <conditionalFormatting sqref="G3">
    <cfRule type="cellIs" dxfId="71" priority="1" operator="lessThan">
      <formula>0</formula>
    </cfRule>
  </conditionalFormatting>
  <conditionalFormatting sqref="G2">
    <cfRule type="cellIs" dxfId="70" priority="2" operator="lessThan">
      <formula>0</formula>
    </cfRule>
  </conditionalFormatting>
  <pageMargins left="0.39370078740157483" right="0.39370078740157483" top="0.39370078740157483" bottom="0.39370078740157483" header="0" footer="0"/>
  <pageSetup paperSize="9" scale="47" fitToHeight="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U37"/>
  <sheetViews>
    <sheetView showGridLines="0" view="pageBreakPreview" zoomScale="90" zoomScaleNormal="100" zoomScaleSheetLayoutView="90" workbookViewId="0">
      <selection activeCell="K32" sqref="K32"/>
    </sheetView>
  </sheetViews>
  <sheetFormatPr defaultColWidth="9.33203125" defaultRowHeight="11.25" x14ac:dyDescent="0.2"/>
  <cols>
    <col min="1" max="1" width="8.33203125" style="66" customWidth="1"/>
    <col min="2" max="2" width="1.6640625" style="66" customWidth="1"/>
    <col min="3" max="3" width="4.1640625" style="66" customWidth="1"/>
    <col min="4" max="4" width="4.33203125" style="66" customWidth="1"/>
    <col min="5" max="5" width="17.1640625" style="66" customWidth="1"/>
    <col min="6" max="6" width="50.83203125" style="66" customWidth="1"/>
    <col min="7" max="7" width="7" style="66" customWidth="1"/>
    <col min="8" max="8" width="11.5" style="66" customWidth="1"/>
    <col min="9" max="10" width="20.1640625" style="66" customWidth="1"/>
    <col min="11" max="11" width="9.33203125" style="66"/>
    <col min="12" max="12" width="19.83203125" style="66" customWidth="1"/>
    <col min="13" max="13" width="0" style="66" hidden="1" customWidth="1"/>
    <col min="14" max="14" width="15.5" style="66" hidden="1" customWidth="1"/>
    <col min="15" max="33" width="9.33203125" style="66" hidden="1" customWidth="1"/>
    <col min="34" max="34" width="20.83203125" style="66" hidden="1" customWidth="1"/>
    <col min="35" max="40" width="9.33203125" style="66" hidden="1" customWidth="1"/>
    <col min="41" max="41" width="12" style="66" hidden="1" customWidth="1"/>
    <col min="42" max="42" width="15.5" style="66" hidden="1" customWidth="1"/>
    <col min="43" max="43" width="13.1640625" style="66" hidden="1" customWidth="1"/>
    <col min="44" max="44" width="22" style="66" hidden="1" customWidth="1"/>
    <col min="45" max="45" width="9.33203125" style="66" hidden="1" customWidth="1"/>
    <col min="46" max="46" width="17.33203125" style="66" hidden="1" customWidth="1"/>
    <col min="47" max="47" width="13.33203125" style="66" hidden="1" customWidth="1"/>
    <col min="48" max="48" width="18.33203125" style="66" hidden="1" customWidth="1"/>
    <col min="49" max="49" width="12.1640625" style="66" hidden="1" customWidth="1"/>
    <col min="50" max="50" width="18.83203125" style="66" hidden="1" customWidth="1"/>
    <col min="51" max="51" width="10.83203125" style="66" customWidth="1"/>
    <col min="52" max="52" width="18.1640625" style="66" customWidth="1"/>
    <col min="53" max="58" width="9.33203125" style="66" hidden="1" customWidth="1"/>
    <col min="59" max="59" width="9.33203125" style="66"/>
    <col min="60" max="60" width="17.6640625" style="66" customWidth="1"/>
    <col min="61" max="62" width="9.33203125" style="66"/>
    <col min="63" max="63" width="23.6640625" style="66" customWidth="1"/>
    <col min="64" max="64" width="9.33203125" style="66"/>
    <col min="65" max="66" width="24.33203125" style="66" hidden="1" customWidth="1"/>
    <col min="67" max="68" width="23.83203125" style="66" hidden="1" customWidth="1"/>
    <col min="69" max="69" width="0" style="66" hidden="1" customWidth="1"/>
    <col min="70" max="70" width="26.33203125" style="66" hidden="1" customWidth="1"/>
    <col min="71" max="72" width="0" style="66" hidden="1" customWidth="1"/>
    <col min="73" max="73" width="42.5" style="66" hidden="1" customWidth="1"/>
    <col min="74" max="16384" width="9.33203125" style="66"/>
  </cols>
  <sheetData>
    <row r="1" spans="1:73" ht="18.95" customHeight="1" x14ac:dyDescent="0.2">
      <c r="F1" s="6" t="s">
        <v>180</v>
      </c>
      <c r="G1" s="7" t="s">
        <v>237</v>
      </c>
      <c r="H1" s="4"/>
      <c r="J1" s="67"/>
      <c r="K1" s="68"/>
    </row>
    <row r="2" spans="1:73" s="4" customFormat="1" ht="18" customHeight="1" x14ac:dyDescent="0.25">
      <c r="E2" s="5"/>
      <c r="F2" s="6" t="s">
        <v>182</v>
      </c>
      <c r="G2" s="7" t="s">
        <v>2</v>
      </c>
      <c r="I2" s="8"/>
      <c r="J2" s="69"/>
      <c r="K2" s="8"/>
      <c r="L2" s="9"/>
      <c r="M2" s="10"/>
      <c r="N2" s="9"/>
      <c r="O2" s="10"/>
      <c r="P2" s="9"/>
      <c r="Q2" s="10"/>
      <c r="R2" s="9"/>
      <c r="S2" s="10"/>
      <c r="T2" s="9"/>
      <c r="U2" s="10"/>
      <c r="V2" s="9"/>
      <c r="W2" s="10"/>
      <c r="X2" s="9"/>
      <c r="Y2" s="10"/>
      <c r="Z2" s="9"/>
      <c r="AA2" s="10"/>
      <c r="AB2" s="9"/>
      <c r="AC2" s="10"/>
      <c r="AD2" s="9"/>
      <c r="AE2" s="10"/>
      <c r="AF2" s="9"/>
      <c r="AG2" s="10"/>
      <c r="AH2" s="9"/>
      <c r="AI2" s="10"/>
      <c r="AJ2" s="9"/>
      <c r="AK2" s="10"/>
      <c r="AL2" s="9"/>
      <c r="AM2" s="10"/>
      <c r="AN2" s="9"/>
      <c r="AO2" s="10"/>
      <c r="AP2" s="9"/>
      <c r="AQ2" s="10"/>
      <c r="AR2" s="9"/>
      <c r="AS2" s="10"/>
      <c r="AT2" s="9"/>
      <c r="AU2" s="10"/>
      <c r="AV2" s="9"/>
      <c r="AW2" s="10"/>
      <c r="AX2" s="9"/>
      <c r="AY2" s="10"/>
      <c r="AZ2" s="9"/>
      <c r="BA2" s="10"/>
      <c r="BB2" s="9"/>
      <c r="BC2" s="10"/>
      <c r="BD2" s="9"/>
      <c r="BE2" s="11"/>
      <c r="BF2" s="12"/>
      <c r="BG2" s="13"/>
      <c r="BH2" s="14"/>
      <c r="BI2" s="14"/>
      <c r="BJ2" s="70"/>
    </row>
    <row r="3" spans="1:73" s="4" customFormat="1" ht="18" customHeight="1" x14ac:dyDescent="0.25">
      <c r="E3" s="5"/>
      <c r="F3" s="15" t="s">
        <v>183</v>
      </c>
      <c r="G3" s="16" t="s">
        <v>184</v>
      </c>
      <c r="H3" s="5"/>
      <c r="I3" s="8"/>
      <c r="J3" s="69"/>
      <c r="K3" s="8"/>
      <c r="L3" s="9"/>
      <c r="M3" s="10"/>
      <c r="N3" s="9"/>
      <c r="O3" s="10"/>
      <c r="P3" s="9"/>
      <c r="Q3" s="10"/>
      <c r="R3" s="9"/>
      <c r="S3" s="10"/>
      <c r="T3" s="9"/>
      <c r="U3" s="10"/>
      <c r="V3" s="9"/>
      <c r="W3" s="10"/>
      <c r="X3" s="9"/>
      <c r="Y3" s="10"/>
      <c r="Z3" s="9"/>
      <c r="AA3" s="10"/>
      <c r="AB3" s="9"/>
      <c r="AC3" s="10"/>
      <c r="AD3" s="9"/>
      <c r="AE3" s="10"/>
      <c r="AF3" s="9"/>
      <c r="AG3" s="10"/>
      <c r="AH3" s="9"/>
      <c r="AI3" s="10"/>
      <c r="AJ3" s="9"/>
      <c r="AK3" s="10"/>
      <c r="AL3" s="9"/>
      <c r="AM3" s="10"/>
      <c r="AN3" s="9"/>
      <c r="AO3" s="10"/>
      <c r="AP3" s="9"/>
      <c r="AQ3" s="10"/>
      <c r="AR3" s="9"/>
      <c r="AS3" s="10"/>
      <c r="AT3" s="9"/>
      <c r="AU3" s="10"/>
      <c r="AV3" s="9"/>
      <c r="AW3" s="10"/>
      <c r="AX3" s="9"/>
      <c r="AY3" s="10"/>
      <c r="AZ3" s="9"/>
      <c r="BA3" s="10"/>
      <c r="BB3" s="9"/>
      <c r="BC3" s="10"/>
      <c r="BD3" s="9"/>
      <c r="BE3" s="11"/>
      <c r="BF3" s="12"/>
      <c r="BG3" s="13"/>
      <c r="BH3" s="14"/>
      <c r="BI3" s="14"/>
      <c r="BJ3" s="70"/>
    </row>
    <row r="4" spans="1:73" s="5" customFormat="1" ht="18" customHeight="1" x14ac:dyDescent="0.25">
      <c r="F4" s="15" t="s">
        <v>185</v>
      </c>
      <c r="G4" s="16" t="s">
        <v>186</v>
      </c>
      <c r="I4" s="8"/>
      <c r="J4" s="71"/>
      <c r="K4" s="8"/>
      <c r="L4" s="17"/>
      <c r="M4" s="18"/>
      <c r="N4" s="17"/>
      <c r="O4" s="18"/>
      <c r="P4" s="17"/>
      <c r="Q4" s="18"/>
      <c r="R4" s="17"/>
      <c r="S4" s="18"/>
      <c r="T4" s="17"/>
      <c r="U4" s="18"/>
      <c r="V4" s="17"/>
      <c r="W4" s="18"/>
      <c r="X4" s="17"/>
      <c r="Y4" s="18"/>
      <c r="Z4" s="17"/>
      <c r="AA4" s="18"/>
      <c r="AB4" s="17"/>
      <c r="AC4" s="18"/>
      <c r="AD4" s="17"/>
      <c r="AE4" s="18"/>
      <c r="AF4" s="17"/>
      <c r="AG4" s="18"/>
      <c r="AH4" s="17"/>
      <c r="AI4" s="18"/>
      <c r="AJ4" s="17"/>
      <c r="AK4" s="18"/>
      <c r="AL4" s="17"/>
      <c r="AM4" s="18"/>
      <c r="AN4" s="17"/>
      <c r="AO4" s="18"/>
      <c r="AP4" s="17"/>
      <c r="AQ4" s="18"/>
      <c r="AR4" s="17"/>
      <c r="AS4" s="18"/>
      <c r="AT4" s="17"/>
      <c r="AU4" s="18"/>
      <c r="AV4" s="17"/>
      <c r="AW4" s="18"/>
      <c r="AX4" s="17"/>
      <c r="AY4" s="18"/>
      <c r="AZ4" s="17"/>
      <c r="BA4" s="18"/>
      <c r="BB4" s="17"/>
      <c r="BC4" s="18"/>
      <c r="BD4" s="17"/>
      <c r="BE4" s="19"/>
      <c r="BF4" s="20"/>
      <c r="BG4" s="21"/>
      <c r="BH4" s="22"/>
      <c r="BI4" s="22"/>
      <c r="BJ4" s="72"/>
    </row>
    <row r="5" spans="1:73" s="5" customFormat="1" ht="18" customHeight="1" x14ac:dyDescent="0.25">
      <c r="F5" s="6" t="s">
        <v>187</v>
      </c>
      <c r="G5" s="16" t="s">
        <v>188</v>
      </c>
      <c r="I5" s="8"/>
      <c r="J5" s="71"/>
      <c r="K5" s="8"/>
      <c r="L5" s="17"/>
      <c r="M5" s="18"/>
      <c r="N5" s="17"/>
      <c r="O5" s="18"/>
      <c r="P5" s="17"/>
      <c r="Q5" s="18"/>
      <c r="R5" s="17"/>
      <c r="S5" s="18"/>
      <c r="T5" s="17"/>
      <c r="U5" s="18"/>
      <c r="V5" s="17"/>
      <c r="W5" s="18"/>
      <c r="X5" s="17"/>
      <c r="Y5" s="18"/>
      <c r="Z5" s="17"/>
      <c r="AA5" s="18"/>
      <c r="AB5" s="17"/>
      <c r="AC5" s="18"/>
      <c r="AD5" s="17"/>
      <c r="AE5" s="18"/>
      <c r="AF5" s="17"/>
      <c r="AG5" s="18"/>
      <c r="AH5" s="17"/>
      <c r="AI5" s="18"/>
      <c r="AJ5" s="17"/>
      <c r="AK5" s="18"/>
      <c r="AL5" s="17"/>
      <c r="AM5" s="18"/>
      <c r="AN5" s="17"/>
      <c r="AO5" s="18"/>
      <c r="AP5" s="17"/>
      <c r="AQ5" s="18"/>
      <c r="AR5" s="17"/>
      <c r="AS5" s="18"/>
      <c r="AT5" s="17"/>
      <c r="AU5" s="18"/>
      <c r="AV5" s="17"/>
      <c r="AW5" s="18"/>
      <c r="AX5" s="17"/>
      <c r="AY5" s="18"/>
      <c r="AZ5" s="17"/>
      <c r="BA5" s="18"/>
      <c r="BB5" s="17"/>
      <c r="BC5" s="18"/>
      <c r="BD5" s="17"/>
      <c r="BE5" s="19"/>
      <c r="BF5" s="20"/>
      <c r="BG5" s="21"/>
      <c r="BH5" s="22"/>
      <c r="BI5" s="22"/>
      <c r="BJ5" s="72"/>
    </row>
    <row r="6" spans="1:73" s="5" customFormat="1" ht="18" customHeight="1" x14ac:dyDescent="0.25">
      <c r="F6" s="6" t="s">
        <v>189</v>
      </c>
      <c r="G6" s="23" t="s">
        <v>190</v>
      </c>
      <c r="I6" s="8"/>
      <c r="J6" s="71"/>
      <c r="K6" s="8"/>
      <c r="L6" s="17"/>
      <c r="M6" s="18"/>
      <c r="N6" s="17"/>
      <c r="O6" s="18"/>
      <c r="P6" s="17"/>
      <c r="Q6" s="18"/>
      <c r="R6" s="17"/>
      <c r="S6" s="18"/>
      <c r="T6" s="17"/>
      <c r="U6" s="18"/>
      <c r="V6" s="17"/>
      <c r="W6" s="18"/>
      <c r="X6" s="17"/>
      <c r="Y6" s="18"/>
      <c r="Z6" s="17"/>
      <c r="AA6" s="18"/>
      <c r="AB6" s="17"/>
      <c r="AC6" s="18"/>
      <c r="AD6" s="17"/>
      <c r="AE6" s="18"/>
      <c r="AF6" s="17"/>
      <c r="AG6" s="18"/>
      <c r="AH6" s="17"/>
      <c r="AI6" s="18"/>
      <c r="AJ6" s="17"/>
      <c r="AK6" s="18"/>
      <c r="AL6" s="17"/>
      <c r="AM6" s="18"/>
      <c r="AN6" s="17"/>
      <c r="AO6" s="18"/>
      <c r="AP6" s="17"/>
      <c r="AQ6" s="18"/>
      <c r="AR6" s="17"/>
      <c r="AS6" s="18"/>
      <c r="AT6" s="17"/>
      <c r="AU6" s="18"/>
      <c r="AV6" s="17"/>
      <c r="AW6" s="18"/>
      <c r="AX6" s="17"/>
      <c r="AY6" s="18"/>
      <c r="AZ6" s="17"/>
      <c r="BA6" s="18"/>
      <c r="BB6" s="17"/>
      <c r="BC6" s="18"/>
      <c r="BD6" s="17"/>
      <c r="BE6" s="19"/>
      <c r="BF6" s="20"/>
      <c r="BG6" s="21"/>
      <c r="BH6" s="22"/>
      <c r="BI6" s="22"/>
      <c r="BJ6" s="72"/>
    </row>
    <row r="7" spans="1:73" s="5" customFormat="1" ht="18" customHeight="1" x14ac:dyDescent="0.25">
      <c r="F7" s="6"/>
      <c r="G7" s="23"/>
      <c r="H7" s="73"/>
      <c r="I7" s="8"/>
      <c r="J7" s="71"/>
      <c r="K7" s="8"/>
      <c r="L7" s="17"/>
      <c r="M7" s="18"/>
      <c r="N7" s="17"/>
      <c r="O7" s="18"/>
      <c r="P7" s="17"/>
      <c r="Q7" s="18"/>
      <c r="R7" s="17"/>
      <c r="S7" s="18"/>
      <c r="T7" s="17"/>
      <c r="U7" s="18"/>
      <c r="V7" s="17"/>
      <c r="W7" s="18"/>
      <c r="X7" s="17"/>
      <c r="Y7" s="18"/>
      <c r="Z7" s="17"/>
      <c r="AA7" s="18"/>
      <c r="AB7" s="17"/>
      <c r="AC7" s="18"/>
      <c r="AD7" s="17"/>
      <c r="AE7" s="18"/>
      <c r="AF7" s="17"/>
      <c r="AG7" s="18"/>
      <c r="AH7" s="17"/>
      <c r="AI7" s="18"/>
      <c r="AJ7" s="17"/>
      <c r="AK7" s="18"/>
      <c r="AL7" s="17"/>
      <c r="AM7" s="18"/>
      <c r="AN7" s="17"/>
      <c r="AO7" s="18"/>
      <c r="AP7" s="17"/>
      <c r="AQ7" s="18"/>
      <c r="AR7" s="17"/>
      <c r="AS7" s="18"/>
      <c r="AT7" s="17"/>
      <c r="AU7" s="18"/>
      <c r="AV7" s="17"/>
      <c r="AW7" s="18"/>
      <c r="AX7" s="17"/>
      <c r="AY7" s="18"/>
      <c r="AZ7" s="17"/>
      <c r="BA7" s="18"/>
      <c r="BB7" s="17"/>
      <c r="BC7" s="18"/>
      <c r="BD7" s="17"/>
      <c r="BE7" s="19"/>
      <c r="BF7" s="20"/>
      <c r="BG7" s="21"/>
      <c r="BH7" s="22"/>
      <c r="BI7" s="22"/>
      <c r="BJ7" s="72"/>
    </row>
    <row r="8" spans="1:73" s="74" customFormat="1" ht="18" customHeight="1" x14ac:dyDescent="0.2">
      <c r="D8" s="75"/>
      <c r="F8" s="6"/>
      <c r="G8" s="23"/>
      <c r="H8" s="73"/>
      <c r="K8" s="76"/>
      <c r="L8" s="77" t="s">
        <v>206</v>
      </c>
      <c r="M8" s="246">
        <v>43982</v>
      </c>
      <c r="N8" s="246"/>
      <c r="O8" s="236">
        <v>44012</v>
      </c>
      <c r="P8" s="236"/>
      <c r="Q8" s="236">
        <v>44043</v>
      </c>
      <c r="R8" s="236"/>
      <c r="S8" s="236">
        <v>44074</v>
      </c>
      <c r="T8" s="236"/>
      <c r="U8" s="236">
        <v>44104</v>
      </c>
      <c r="V8" s="236"/>
      <c r="W8" s="236">
        <v>44135</v>
      </c>
      <c r="X8" s="236"/>
      <c r="Y8" s="236">
        <v>44165</v>
      </c>
      <c r="Z8" s="236"/>
      <c r="AA8" s="236">
        <v>44196</v>
      </c>
      <c r="AB8" s="236"/>
      <c r="AC8" s="236">
        <v>44227</v>
      </c>
      <c r="AD8" s="236"/>
      <c r="AE8" s="236">
        <v>44255</v>
      </c>
      <c r="AF8" s="236"/>
      <c r="AG8" s="236">
        <v>44286</v>
      </c>
      <c r="AH8" s="236"/>
      <c r="AI8" s="236">
        <v>44316</v>
      </c>
      <c r="AJ8" s="236"/>
      <c r="AK8" s="236">
        <v>44347</v>
      </c>
      <c r="AL8" s="236"/>
      <c r="AM8" s="236">
        <v>44377</v>
      </c>
      <c r="AN8" s="236"/>
      <c r="AO8" s="236">
        <v>44408</v>
      </c>
      <c r="AP8" s="236"/>
      <c r="AQ8" s="236">
        <v>44439</v>
      </c>
      <c r="AR8" s="236"/>
      <c r="AS8" s="236">
        <v>44469</v>
      </c>
      <c r="AT8" s="236"/>
      <c r="AU8" s="236">
        <v>44500</v>
      </c>
      <c r="AV8" s="236"/>
      <c r="AW8" s="236">
        <v>44530</v>
      </c>
      <c r="AX8" s="236"/>
      <c r="AY8" s="236">
        <v>44561</v>
      </c>
      <c r="AZ8" s="236"/>
      <c r="BA8" s="236">
        <v>44592</v>
      </c>
      <c r="BB8" s="236"/>
      <c r="BC8" s="236">
        <v>44620</v>
      </c>
      <c r="BD8" s="236"/>
      <c r="BE8" s="236">
        <v>44651</v>
      </c>
      <c r="BF8" s="236"/>
      <c r="BG8" s="78" t="s">
        <v>207</v>
      </c>
      <c r="BH8" s="79" t="str">
        <f>+C12</f>
        <v>03 - VRN</v>
      </c>
      <c r="BI8" s="79"/>
      <c r="BK8" s="80"/>
    </row>
    <row r="9" spans="1:73" s="81" customFormat="1" ht="20.100000000000001" customHeight="1" x14ac:dyDescent="0.2">
      <c r="C9" s="82"/>
      <c r="D9" s="83"/>
      <c r="E9" s="83"/>
      <c r="F9" s="83"/>
      <c r="G9" s="83"/>
      <c r="H9" s="83"/>
      <c r="I9" s="84"/>
      <c r="J9" s="85"/>
      <c r="K9" s="243" t="s">
        <v>193</v>
      </c>
      <c r="L9" s="243"/>
      <c r="M9" s="239" t="s">
        <v>208</v>
      </c>
      <c r="N9" s="239"/>
      <c r="O9" s="239" t="s">
        <v>209</v>
      </c>
      <c r="P9" s="239"/>
      <c r="Q9" s="239" t="s">
        <v>210</v>
      </c>
      <c r="R9" s="239"/>
      <c r="S9" s="239" t="s">
        <v>211</v>
      </c>
      <c r="T9" s="239"/>
      <c r="U9" s="239" t="s">
        <v>212</v>
      </c>
      <c r="V9" s="239"/>
      <c r="W9" s="239" t="s">
        <v>194</v>
      </c>
      <c r="X9" s="239"/>
      <c r="Y9" s="239" t="s">
        <v>195</v>
      </c>
      <c r="Z9" s="239"/>
      <c r="AA9" s="239" t="s">
        <v>196</v>
      </c>
      <c r="AB9" s="239"/>
      <c r="AC9" s="239" t="s">
        <v>213</v>
      </c>
      <c r="AD9" s="239"/>
      <c r="AE9" s="239" t="s">
        <v>214</v>
      </c>
      <c r="AF9" s="239"/>
      <c r="AG9" s="239" t="s">
        <v>215</v>
      </c>
      <c r="AH9" s="239"/>
      <c r="AI9" s="239" t="s">
        <v>216</v>
      </c>
      <c r="AJ9" s="239"/>
      <c r="AK9" s="239" t="s">
        <v>217</v>
      </c>
      <c r="AL9" s="239"/>
      <c r="AM9" s="239" t="s">
        <v>218</v>
      </c>
      <c r="AN9" s="239"/>
      <c r="AO9" s="239" t="s">
        <v>219</v>
      </c>
      <c r="AP9" s="239"/>
      <c r="AQ9" s="239" t="s">
        <v>220</v>
      </c>
      <c r="AR9" s="239"/>
      <c r="AS9" s="239" t="s">
        <v>221</v>
      </c>
      <c r="AT9" s="239"/>
      <c r="AU9" s="239" t="s">
        <v>197</v>
      </c>
      <c r="AV9" s="239"/>
      <c r="AW9" s="239" t="s">
        <v>198</v>
      </c>
      <c r="AX9" s="239"/>
      <c r="AY9" s="239" t="s">
        <v>267</v>
      </c>
      <c r="AZ9" s="239"/>
      <c r="BA9" s="239" t="s">
        <v>222</v>
      </c>
      <c r="BB9" s="239"/>
      <c r="BC9" s="239" t="s">
        <v>223</v>
      </c>
      <c r="BD9" s="239"/>
      <c r="BE9" s="239" t="s">
        <v>224</v>
      </c>
      <c r="BF9" s="239"/>
      <c r="BG9" s="240" t="s">
        <v>202</v>
      </c>
      <c r="BH9" s="240"/>
      <c r="BI9" s="241"/>
      <c r="BJ9" s="234" t="s">
        <v>203</v>
      </c>
      <c r="BK9" s="234"/>
      <c r="BL9" s="242"/>
    </row>
    <row r="10" spans="1:73" s="81" customFormat="1" ht="24" customHeight="1" x14ac:dyDescent="0.2">
      <c r="C10" s="86"/>
      <c r="D10" s="87" t="s">
        <v>225</v>
      </c>
      <c r="E10" s="87" t="s">
        <v>177</v>
      </c>
      <c r="F10" s="87" t="s">
        <v>178</v>
      </c>
      <c r="G10" s="87" t="s">
        <v>15</v>
      </c>
      <c r="H10" s="88" t="s">
        <v>16</v>
      </c>
      <c r="I10" s="89" t="s">
        <v>226</v>
      </c>
      <c r="J10" s="90" t="s">
        <v>179</v>
      </c>
      <c r="K10" s="91" t="s">
        <v>227</v>
      </c>
      <c r="L10" s="92" t="s">
        <v>205</v>
      </c>
      <c r="M10" s="238" t="s">
        <v>205</v>
      </c>
      <c r="N10" s="238"/>
      <c r="O10" s="244" t="s">
        <v>205</v>
      </c>
      <c r="P10" s="244"/>
      <c r="Q10" s="93" t="s">
        <v>227</v>
      </c>
      <c r="R10" s="94" t="s">
        <v>205</v>
      </c>
      <c r="S10" s="244" t="s">
        <v>205</v>
      </c>
      <c r="T10" s="244"/>
      <c r="U10" s="244" t="s">
        <v>205</v>
      </c>
      <c r="V10" s="244"/>
      <c r="W10" s="238" t="s">
        <v>205</v>
      </c>
      <c r="X10" s="238"/>
      <c r="Y10" s="238" t="s">
        <v>205</v>
      </c>
      <c r="Z10" s="238"/>
      <c r="AA10" s="238" t="s">
        <v>205</v>
      </c>
      <c r="AB10" s="238"/>
      <c r="AC10" s="238" t="s">
        <v>205</v>
      </c>
      <c r="AD10" s="238"/>
      <c r="AE10" s="238" t="s">
        <v>205</v>
      </c>
      <c r="AF10" s="238"/>
      <c r="AG10" s="238" t="s">
        <v>205</v>
      </c>
      <c r="AH10" s="238"/>
      <c r="AI10" s="238" t="s">
        <v>205</v>
      </c>
      <c r="AJ10" s="238"/>
      <c r="AK10" s="238" t="s">
        <v>205</v>
      </c>
      <c r="AL10" s="238"/>
      <c r="AM10" s="238" t="s">
        <v>205</v>
      </c>
      <c r="AN10" s="238"/>
      <c r="AO10" s="238" t="s">
        <v>205</v>
      </c>
      <c r="AP10" s="238"/>
      <c r="AQ10" s="238" t="s">
        <v>205</v>
      </c>
      <c r="AR10" s="238"/>
      <c r="AS10" s="183"/>
      <c r="AT10" s="183" t="s">
        <v>205</v>
      </c>
      <c r="AU10" s="238" t="s">
        <v>205</v>
      </c>
      <c r="AV10" s="238"/>
      <c r="AW10" s="183"/>
      <c r="AX10" s="183" t="s">
        <v>205</v>
      </c>
      <c r="AY10" s="183"/>
      <c r="AZ10" s="183" t="s">
        <v>205</v>
      </c>
      <c r="BA10" s="238" t="s">
        <v>205</v>
      </c>
      <c r="BB10" s="238"/>
      <c r="BC10" s="238" t="s">
        <v>205</v>
      </c>
      <c r="BD10" s="238"/>
      <c r="BE10" s="238" t="s">
        <v>205</v>
      </c>
      <c r="BF10" s="238"/>
      <c r="BG10" s="95" t="s">
        <v>227</v>
      </c>
      <c r="BH10" s="96" t="s">
        <v>205</v>
      </c>
      <c r="BI10" s="96" t="s">
        <v>228</v>
      </c>
      <c r="BJ10" s="97" t="s">
        <v>227</v>
      </c>
      <c r="BK10" s="98" t="s">
        <v>205</v>
      </c>
      <c r="BL10" s="99" t="s">
        <v>228</v>
      </c>
      <c r="BM10" s="173" t="s">
        <v>233</v>
      </c>
      <c r="BN10" s="173" t="s">
        <v>240</v>
      </c>
      <c r="BO10" s="173" t="s">
        <v>242</v>
      </c>
      <c r="BP10" s="173" t="s">
        <v>250</v>
      </c>
      <c r="BR10" s="173" t="s">
        <v>251</v>
      </c>
      <c r="BU10" s="173" t="s">
        <v>252</v>
      </c>
    </row>
    <row r="11" spans="1:73" x14ac:dyDescent="0.2">
      <c r="AG11" s="180" t="s">
        <v>229</v>
      </c>
      <c r="AS11" s="180" t="s">
        <v>229</v>
      </c>
      <c r="AW11" s="180" t="s">
        <v>229</v>
      </c>
      <c r="AY11" s="180" t="s">
        <v>229</v>
      </c>
      <c r="BO11" s="245" t="s">
        <v>245</v>
      </c>
    </row>
    <row r="12" spans="1:73" s="112" customFormat="1" ht="15.75" x14ac:dyDescent="0.25">
      <c r="A12" s="109"/>
      <c r="B12" s="109"/>
      <c r="C12" s="110" t="s">
        <v>133</v>
      </c>
      <c r="D12" s="109"/>
      <c r="E12" s="109"/>
      <c r="F12" s="109"/>
      <c r="G12" s="109"/>
      <c r="H12" s="109"/>
      <c r="I12" s="109"/>
      <c r="J12" s="111">
        <v>237550</v>
      </c>
      <c r="AG12" s="181" t="s">
        <v>229</v>
      </c>
      <c r="AS12" s="181" t="s">
        <v>229</v>
      </c>
      <c r="AW12" s="181" t="s">
        <v>229</v>
      </c>
      <c r="AY12" s="181" t="s">
        <v>229</v>
      </c>
      <c r="BN12" s="171"/>
      <c r="BO12" s="245"/>
      <c r="BP12" s="186" t="s">
        <v>234</v>
      </c>
      <c r="BR12" s="186" t="s">
        <v>234</v>
      </c>
    </row>
    <row r="13" spans="1:73" s="113" customFormat="1" ht="15" x14ac:dyDescent="0.2">
      <c r="D13" s="114" t="s">
        <v>3</v>
      </c>
      <c r="E13" s="115" t="s">
        <v>134</v>
      </c>
      <c r="F13" s="115" t="s">
        <v>135</v>
      </c>
      <c r="J13" s="116">
        <v>237550</v>
      </c>
      <c r="K13" s="120" t="str">
        <f t="shared" ref="K13" si="0">IF(ISBLANK(I13),"",SUM(M13+O13+Q13+S13+U13+W13+Y13+AA13+AC13+BE13+AE13,AG13,AI13,AK13,AM13,AO13,AQ13,AS13,AU13,AW13,AY13,BA13,BC13))</f>
        <v/>
      </c>
      <c r="L13" s="121" t="str">
        <f t="shared" ref="L13:L33" si="1">IF(ISBLANK(I13),"",K13*I13)</f>
        <v/>
      </c>
      <c r="M13" s="122"/>
      <c r="N13" s="123" t="str">
        <f t="shared" ref="N13" si="2">IF(ISBLANK($H13),"",M13*$I13)</f>
        <v/>
      </c>
      <c r="O13" s="122"/>
      <c r="P13" s="123" t="str">
        <f t="shared" ref="P13:P33" si="3">IF(ISBLANK($H13),"",O13*$I13)</f>
        <v/>
      </c>
      <c r="Q13" s="122"/>
      <c r="R13" s="123" t="str">
        <f t="shared" ref="R13:R33" si="4">IF(ISBLANK($H13),"",Q13*$I13)</f>
        <v/>
      </c>
      <c r="S13" s="122"/>
      <c r="T13" s="123" t="str">
        <f t="shared" ref="T13:T33" si="5">IF(ISBLANK($H13),"",S13*$I13)</f>
        <v/>
      </c>
      <c r="U13" s="122"/>
      <c r="V13" s="123" t="str">
        <f t="shared" ref="V13:V33" si="6">IF(ISBLANK($H13),"",U13*$I13)</f>
        <v/>
      </c>
      <c r="W13" s="122"/>
      <c r="X13" s="123" t="str">
        <f t="shared" ref="X13:X33" si="7">IF(ISBLANK($H13),"",W13*$I13)</f>
        <v/>
      </c>
      <c r="Y13" s="122"/>
      <c r="Z13" s="123" t="str">
        <f t="shared" ref="Z13:Z33" si="8">IF(ISBLANK($H13),"",Y13*$I13)</f>
        <v/>
      </c>
      <c r="AA13" s="122"/>
      <c r="AB13" s="123" t="str">
        <f t="shared" ref="AB13:AB33" si="9">IF(ISBLANK($H13),"",AA13*$I13)</f>
        <v/>
      </c>
      <c r="AC13" s="122"/>
      <c r="AD13" s="123" t="str">
        <f t="shared" ref="AD13:AD33" si="10">IF(ISBLANK($H13),"",AC13*$I13)</f>
        <v/>
      </c>
      <c r="AE13" s="122"/>
      <c r="AF13" s="123" t="str">
        <f t="shared" ref="AF13:AF33" si="11">IF(ISBLANK($H13),"",AE13*$I13)</f>
        <v/>
      </c>
      <c r="AG13" s="182" t="s">
        <v>229</v>
      </c>
      <c r="AH13" s="123" t="str">
        <f t="shared" ref="AH13" si="12">IF(ISBLANK($H13),"",AG13*$I13)</f>
        <v/>
      </c>
      <c r="AI13" s="122"/>
      <c r="AJ13" s="123" t="str">
        <f t="shared" ref="AJ13:AJ33" si="13">IF(ISBLANK($H13),"",AI13*$I13)</f>
        <v/>
      </c>
      <c r="AK13" s="122"/>
      <c r="AL13" s="123" t="str">
        <f t="shared" ref="AL13:AL33" si="14">IF(ISBLANK($H13),"",AK13*$I13)</f>
        <v/>
      </c>
      <c r="AM13" s="122"/>
      <c r="AN13" s="123" t="str">
        <f t="shared" ref="AN13:AN33" si="15">IF(ISBLANK($H13),"",AM13*$I13)</f>
        <v/>
      </c>
      <c r="AO13" s="122"/>
      <c r="AP13" s="123" t="str">
        <f t="shared" ref="AP13:AP33" si="16">IF(ISBLANK($H13),"",AO13*$I13)</f>
        <v/>
      </c>
      <c r="AQ13" s="122"/>
      <c r="AR13" s="123" t="str">
        <f t="shared" ref="AR13:AR33" si="17">IF(ISBLANK($H13),"",AQ13*$I13)</f>
        <v/>
      </c>
      <c r="AS13" s="182" t="s">
        <v>229</v>
      </c>
      <c r="AT13" s="123" t="str">
        <f t="shared" ref="AT13:AT33" si="18">IF(ISBLANK($H13),"",AS13*$I13)</f>
        <v/>
      </c>
      <c r="AU13" s="122"/>
      <c r="AV13" s="123" t="str">
        <f t="shared" ref="AV13:AV33" si="19">IF(ISBLANK($H13),"",AU13*$I13)</f>
        <v/>
      </c>
      <c r="AW13" s="182" t="s">
        <v>229</v>
      </c>
      <c r="AX13" s="123" t="str">
        <f t="shared" ref="AX13:AX33" si="20">IF(ISBLANK($H13),"",AW13*$I13)</f>
        <v/>
      </c>
      <c r="AY13" s="182" t="s">
        <v>229</v>
      </c>
      <c r="AZ13" s="123" t="str">
        <f t="shared" ref="AZ13:AZ33" si="21">IF(ISBLANK($H13),"",AY13*$I13)</f>
        <v/>
      </c>
      <c r="BA13" s="122"/>
      <c r="BB13" s="123" t="str">
        <f t="shared" ref="BB13:BB33" si="22">IF(ISBLANK($H13),"",BA13*$I13)</f>
        <v/>
      </c>
      <c r="BC13" s="122"/>
      <c r="BD13" s="123" t="str">
        <f t="shared" ref="BD13:BD33" si="23">IF(ISBLANK($H13),"",BC13*$I13)</f>
        <v/>
      </c>
      <c r="BE13" s="122"/>
      <c r="BF13" s="123" t="str">
        <f t="shared" ref="BF13:BF33" si="24">IF(ISBLANK($H13),"",BE13*$I13)</f>
        <v/>
      </c>
      <c r="BG13" s="124" t="str">
        <f t="shared" ref="BG13" si="25">IF(ISBLANK(H13),"",SUM(M13+O13+Q13+S13+U13+W13+Y13+AA13+AC13+BE13+AE13,AG13,AI13,AK13,AM13,AO13,AQ13,AS13,AU13,AW13,AY13,BA13))</f>
        <v/>
      </c>
      <c r="BH13" s="125" t="str">
        <f t="shared" ref="BH13:BH33" si="26">IF(ISBLANK(H13),"",SUM(N13+P13+R13+T13+V13+X13+Z13+AB13+AD13+BF13+BD13,BB13,AZ13,AX13,AV13,AT13,AR13,AP13,AN13,AL13,AJ13,AH13,AF13))</f>
        <v/>
      </c>
      <c r="BI13" s="126" t="str">
        <f t="shared" ref="BI13:BI33" si="27">IFERROR(IF($J13=0,0,BH13/$J13),"")</f>
        <v/>
      </c>
      <c r="BJ13" s="127" t="str">
        <f t="shared" ref="BJ13:BJ33" si="28">IF(ISBLANK(H13),"",H13-BG13)</f>
        <v/>
      </c>
      <c r="BK13" s="128" t="str">
        <f t="shared" ref="BK13:BK32" si="29">IF(ISBLANK(H13),"",J13-BH13)</f>
        <v/>
      </c>
      <c r="BL13" s="129" t="str">
        <f t="shared" ref="BL13:BL33" si="30">IFERROR(IF($J13=0,0,BK13/$J13),"")</f>
        <v/>
      </c>
      <c r="BM13" s="175" t="s">
        <v>234</v>
      </c>
      <c r="BO13" s="245"/>
    </row>
    <row r="14" spans="1:73" s="112" customFormat="1" ht="24" x14ac:dyDescent="0.2">
      <c r="A14" s="109"/>
      <c r="B14" s="119"/>
      <c r="C14" s="130" t="s">
        <v>6</v>
      </c>
      <c r="D14" s="130" t="s">
        <v>20</v>
      </c>
      <c r="E14" s="131" t="s">
        <v>136</v>
      </c>
      <c r="F14" s="132" t="s">
        <v>137</v>
      </c>
      <c r="G14" s="133" t="s">
        <v>138</v>
      </c>
      <c r="H14" s="134">
        <v>1</v>
      </c>
      <c r="I14" s="135">
        <v>95818</v>
      </c>
      <c r="J14" s="135">
        <v>95818</v>
      </c>
      <c r="K14" s="100">
        <f>IF(ISBLANK(I14),"",SUM(M14+O14+Q14+S14+U14+W14+Y14+AA14+AC14+AE14+AG14+AI14+AK14+AM14+AO14+AQ14+AS14+AU14+AW14))</f>
        <v>0.85</v>
      </c>
      <c r="L14" s="101">
        <f t="shared" si="1"/>
        <v>81445.3</v>
      </c>
      <c r="M14" s="102"/>
      <c r="N14" s="103">
        <f t="shared" ref="N14:N33" si="31">IF(ISBLANK($H14),"",M14*$I14)</f>
        <v>0</v>
      </c>
      <c r="O14" s="102"/>
      <c r="P14" s="103">
        <f t="shared" si="3"/>
        <v>0</v>
      </c>
      <c r="Q14" s="102"/>
      <c r="R14" s="103">
        <f t="shared" si="4"/>
        <v>0</v>
      </c>
      <c r="S14" s="102"/>
      <c r="T14" s="103">
        <f t="shared" si="5"/>
        <v>0</v>
      </c>
      <c r="U14" s="102"/>
      <c r="V14" s="103">
        <f t="shared" si="6"/>
        <v>0</v>
      </c>
      <c r="W14" s="102"/>
      <c r="X14" s="103">
        <f t="shared" si="7"/>
        <v>0</v>
      </c>
      <c r="Y14" s="102"/>
      <c r="Z14" s="103">
        <f t="shared" si="8"/>
        <v>0</v>
      </c>
      <c r="AA14" s="102"/>
      <c r="AB14" s="103">
        <f t="shared" si="9"/>
        <v>0</v>
      </c>
      <c r="AC14" s="102"/>
      <c r="AD14" s="103">
        <f t="shared" si="10"/>
        <v>0</v>
      </c>
      <c r="AE14" s="102"/>
      <c r="AF14" s="103">
        <f t="shared" si="11"/>
        <v>0</v>
      </c>
      <c r="AG14" s="102">
        <v>0.3</v>
      </c>
      <c r="AH14" s="103">
        <f t="shared" ref="AH14:AH33" si="32">IF(ISBLANK($H14),"",AG14*$I14)</f>
        <v>28745.399999999998</v>
      </c>
      <c r="AI14" s="102"/>
      <c r="AJ14" s="103">
        <f t="shared" si="13"/>
        <v>0</v>
      </c>
      <c r="AK14" s="102"/>
      <c r="AL14" s="103">
        <f t="shared" si="14"/>
        <v>0</v>
      </c>
      <c r="AM14" s="102"/>
      <c r="AN14" s="103">
        <f t="shared" si="15"/>
        <v>0</v>
      </c>
      <c r="AO14" s="102">
        <v>0.3</v>
      </c>
      <c r="AP14" s="103">
        <f t="shared" si="16"/>
        <v>28745.399999999998</v>
      </c>
      <c r="AQ14" s="102"/>
      <c r="AR14" s="103">
        <f t="shared" si="17"/>
        <v>0</v>
      </c>
      <c r="AS14" s="102">
        <v>0.1</v>
      </c>
      <c r="AT14" s="103">
        <f t="shared" si="18"/>
        <v>9581.8000000000011</v>
      </c>
      <c r="AU14" s="102"/>
      <c r="AV14" s="103">
        <f t="shared" si="19"/>
        <v>0</v>
      </c>
      <c r="AW14" s="102">
        <v>0.15000000000000002</v>
      </c>
      <c r="AX14" s="103">
        <f t="shared" si="20"/>
        <v>14372.700000000003</v>
      </c>
      <c r="AY14" s="102">
        <v>0.05</v>
      </c>
      <c r="AZ14" s="103">
        <f t="shared" si="21"/>
        <v>4790.9000000000005</v>
      </c>
      <c r="BA14" s="102"/>
      <c r="BB14" s="103">
        <f t="shared" si="22"/>
        <v>0</v>
      </c>
      <c r="BC14" s="102"/>
      <c r="BD14" s="103">
        <f t="shared" si="23"/>
        <v>0</v>
      </c>
      <c r="BE14" s="102"/>
      <c r="BF14" s="103">
        <f t="shared" si="24"/>
        <v>0</v>
      </c>
      <c r="BG14" s="104">
        <f t="shared" ref="BG14:BG33" si="33">IF(ISBLANK(H14),"",SUM(M14+O14+Q14+S14+U14+W14+Y14+AA14+AC14+BE14+AE14,AG14,AI14,AK14,AM14,AO14,AQ14,AS14,AU14,AW14,AY14,BA14))</f>
        <v>0.9</v>
      </c>
      <c r="BH14" s="105">
        <f t="shared" si="26"/>
        <v>86236.2</v>
      </c>
      <c r="BI14" s="61">
        <f t="shared" si="27"/>
        <v>0.9</v>
      </c>
      <c r="BJ14" s="106">
        <f t="shared" si="28"/>
        <v>9.9999999999999978E-2</v>
      </c>
      <c r="BK14" s="107">
        <f t="shared" si="29"/>
        <v>9581.8000000000029</v>
      </c>
      <c r="BL14" s="108">
        <f t="shared" si="30"/>
        <v>0.10000000000000003</v>
      </c>
      <c r="BT14" s="112">
        <v>9.9999999999999978E-2</v>
      </c>
    </row>
    <row r="15" spans="1:73" s="112" customFormat="1" ht="24" x14ac:dyDescent="0.2">
      <c r="A15" s="109"/>
      <c r="B15" s="119"/>
      <c r="C15" s="130" t="s">
        <v>7</v>
      </c>
      <c r="D15" s="130" t="s">
        <v>20</v>
      </c>
      <c r="E15" s="131" t="s">
        <v>139</v>
      </c>
      <c r="F15" s="132" t="s">
        <v>140</v>
      </c>
      <c r="G15" s="133" t="s">
        <v>138</v>
      </c>
      <c r="H15" s="134">
        <v>1</v>
      </c>
      <c r="I15" s="135">
        <v>3286</v>
      </c>
      <c r="J15" s="135">
        <v>3286</v>
      </c>
      <c r="K15" s="100">
        <f t="shared" ref="K15:K33" si="34">IF(ISBLANK(I15),"",SUM(M15+O15+Q15+S15+U15+W15+Y15+AA15+AC15+AE15+AG15+AI15+AK15+AM15+AO15+AQ15+AS15+AU15+AW15))</f>
        <v>0.8</v>
      </c>
      <c r="L15" s="101">
        <f t="shared" si="1"/>
        <v>2628.8</v>
      </c>
      <c r="M15" s="102"/>
      <c r="N15" s="103">
        <f t="shared" si="31"/>
        <v>0</v>
      </c>
      <c r="O15" s="102"/>
      <c r="P15" s="103">
        <f t="shared" si="3"/>
        <v>0</v>
      </c>
      <c r="Q15" s="102"/>
      <c r="R15" s="103">
        <f t="shared" si="4"/>
        <v>0</v>
      </c>
      <c r="S15" s="102"/>
      <c r="T15" s="103">
        <f t="shared" si="5"/>
        <v>0</v>
      </c>
      <c r="U15" s="102"/>
      <c r="V15" s="103">
        <f t="shared" si="6"/>
        <v>0</v>
      </c>
      <c r="W15" s="102"/>
      <c r="X15" s="103">
        <f t="shared" si="7"/>
        <v>0</v>
      </c>
      <c r="Y15" s="102"/>
      <c r="Z15" s="103">
        <f t="shared" si="8"/>
        <v>0</v>
      </c>
      <c r="AA15" s="102"/>
      <c r="AB15" s="103">
        <f t="shared" si="9"/>
        <v>0</v>
      </c>
      <c r="AC15" s="102"/>
      <c r="AD15" s="103">
        <f t="shared" si="10"/>
        <v>0</v>
      </c>
      <c r="AE15" s="102"/>
      <c r="AF15" s="103">
        <f t="shared" si="11"/>
        <v>0</v>
      </c>
      <c r="AG15" s="102"/>
      <c r="AH15" s="103">
        <f t="shared" si="32"/>
        <v>0</v>
      </c>
      <c r="AI15" s="102"/>
      <c r="AJ15" s="103">
        <f t="shared" si="13"/>
        <v>0</v>
      </c>
      <c r="AK15" s="102"/>
      <c r="AL15" s="103">
        <f t="shared" si="14"/>
        <v>0</v>
      </c>
      <c r="AM15" s="102"/>
      <c r="AN15" s="103">
        <f t="shared" si="15"/>
        <v>0</v>
      </c>
      <c r="AO15" s="102"/>
      <c r="AP15" s="103">
        <f t="shared" si="16"/>
        <v>0</v>
      </c>
      <c r="AQ15" s="102"/>
      <c r="AR15" s="103">
        <f t="shared" si="17"/>
        <v>0</v>
      </c>
      <c r="AS15" s="102"/>
      <c r="AT15" s="103">
        <f t="shared" si="18"/>
        <v>0</v>
      </c>
      <c r="AU15" s="102"/>
      <c r="AV15" s="103">
        <f t="shared" si="19"/>
        <v>0</v>
      </c>
      <c r="AW15" s="102">
        <v>0.8</v>
      </c>
      <c r="AX15" s="103">
        <f t="shared" si="20"/>
        <v>2628.8</v>
      </c>
      <c r="AY15" s="102">
        <v>0.1</v>
      </c>
      <c r="AZ15" s="103">
        <f t="shared" si="21"/>
        <v>328.6</v>
      </c>
      <c r="BA15" s="102"/>
      <c r="BB15" s="103">
        <f t="shared" si="22"/>
        <v>0</v>
      </c>
      <c r="BC15" s="102"/>
      <c r="BD15" s="103">
        <f t="shared" si="23"/>
        <v>0</v>
      </c>
      <c r="BE15" s="102"/>
      <c r="BF15" s="103">
        <f t="shared" si="24"/>
        <v>0</v>
      </c>
      <c r="BG15" s="104">
        <f t="shared" si="33"/>
        <v>0.9</v>
      </c>
      <c r="BH15" s="105">
        <f t="shared" si="26"/>
        <v>2957.4</v>
      </c>
      <c r="BI15" s="61">
        <f t="shared" si="27"/>
        <v>0.9</v>
      </c>
      <c r="BJ15" s="106">
        <f t="shared" si="28"/>
        <v>9.9999999999999978E-2</v>
      </c>
      <c r="BK15" s="107">
        <f t="shared" si="29"/>
        <v>328.59999999999991</v>
      </c>
      <c r="BL15" s="108">
        <f t="shared" si="30"/>
        <v>9.9999999999999978E-2</v>
      </c>
      <c r="BT15" s="112">
        <v>9.9999999999999978E-2</v>
      </c>
    </row>
    <row r="16" spans="1:73" s="112" customFormat="1" ht="24" x14ac:dyDescent="0.2">
      <c r="A16" s="109"/>
      <c r="B16" s="119"/>
      <c r="C16" s="130" t="s">
        <v>26</v>
      </c>
      <c r="D16" s="130" t="s">
        <v>20</v>
      </c>
      <c r="E16" s="131" t="s">
        <v>141</v>
      </c>
      <c r="F16" s="132" t="s">
        <v>142</v>
      </c>
      <c r="G16" s="133" t="s">
        <v>138</v>
      </c>
      <c r="H16" s="134">
        <v>1</v>
      </c>
      <c r="I16" s="135">
        <v>6681</v>
      </c>
      <c r="J16" s="135">
        <v>6681</v>
      </c>
      <c r="K16" s="100">
        <f t="shared" si="34"/>
        <v>0.75</v>
      </c>
      <c r="L16" s="101">
        <f t="shared" si="1"/>
        <v>5010.75</v>
      </c>
      <c r="M16" s="102"/>
      <c r="N16" s="103">
        <f t="shared" si="31"/>
        <v>0</v>
      </c>
      <c r="O16" s="102"/>
      <c r="P16" s="103">
        <f t="shared" si="3"/>
        <v>0</v>
      </c>
      <c r="Q16" s="102"/>
      <c r="R16" s="103">
        <f t="shared" si="4"/>
        <v>0</v>
      </c>
      <c r="S16" s="102"/>
      <c r="T16" s="103">
        <f t="shared" si="5"/>
        <v>0</v>
      </c>
      <c r="U16" s="102"/>
      <c r="V16" s="103">
        <f t="shared" si="6"/>
        <v>0</v>
      </c>
      <c r="W16" s="102"/>
      <c r="X16" s="103">
        <f t="shared" si="7"/>
        <v>0</v>
      </c>
      <c r="Y16" s="102"/>
      <c r="Z16" s="103">
        <f t="shared" si="8"/>
        <v>0</v>
      </c>
      <c r="AA16" s="102"/>
      <c r="AB16" s="103">
        <f t="shared" si="9"/>
        <v>0</v>
      </c>
      <c r="AC16" s="102"/>
      <c r="AD16" s="103">
        <f t="shared" si="10"/>
        <v>0</v>
      </c>
      <c r="AE16" s="102"/>
      <c r="AF16" s="103">
        <f t="shared" si="11"/>
        <v>0</v>
      </c>
      <c r="AG16" s="102"/>
      <c r="AH16" s="103">
        <f t="shared" si="32"/>
        <v>0</v>
      </c>
      <c r="AI16" s="102"/>
      <c r="AJ16" s="103">
        <f t="shared" si="13"/>
        <v>0</v>
      </c>
      <c r="AK16" s="102"/>
      <c r="AL16" s="103">
        <f t="shared" si="14"/>
        <v>0</v>
      </c>
      <c r="AM16" s="102"/>
      <c r="AN16" s="103">
        <f t="shared" si="15"/>
        <v>0</v>
      </c>
      <c r="AO16" s="102">
        <v>0.25</v>
      </c>
      <c r="AP16" s="103">
        <f t="shared" si="16"/>
        <v>1670.25</v>
      </c>
      <c r="AQ16" s="102"/>
      <c r="AR16" s="103">
        <f t="shared" si="17"/>
        <v>0</v>
      </c>
      <c r="AS16" s="102">
        <v>0.1</v>
      </c>
      <c r="AT16" s="103">
        <f t="shared" si="18"/>
        <v>668.1</v>
      </c>
      <c r="AU16" s="102"/>
      <c r="AV16" s="103">
        <f t="shared" si="19"/>
        <v>0</v>
      </c>
      <c r="AW16" s="102">
        <v>0.4</v>
      </c>
      <c r="AX16" s="103">
        <f t="shared" si="20"/>
        <v>2672.4</v>
      </c>
      <c r="AY16" s="102"/>
      <c r="AZ16" s="103">
        <f t="shared" si="21"/>
        <v>0</v>
      </c>
      <c r="BA16" s="102"/>
      <c r="BB16" s="103">
        <f t="shared" si="22"/>
        <v>0</v>
      </c>
      <c r="BC16" s="102"/>
      <c r="BD16" s="103">
        <f t="shared" si="23"/>
        <v>0</v>
      </c>
      <c r="BE16" s="102"/>
      <c r="BF16" s="103">
        <f t="shared" si="24"/>
        <v>0</v>
      </c>
      <c r="BG16" s="104">
        <f t="shared" si="33"/>
        <v>0.75</v>
      </c>
      <c r="BH16" s="105">
        <f t="shared" si="26"/>
        <v>5010.75</v>
      </c>
      <c r="BI16" s="61">
        <f t="shared" si="27"/>
        <v>0.75</v>
      </c>
      <c r="BJ16" s="106">
        <f t="shared" si="28"/>
        <v>0.25</v>
      </c>
      <c r="BK16" s="107">
        <f t="shared" si="29"/>
        <v>1670.25</v>
      </c>
      <c r="BL16" s="108">
        <f t="shared" si="30"/>
        <v>0.25</v>
      </c>
      <c r="BN16" s="177"/>
      <c r="BT16" s="112">
        <v>0</v>
      </c>
      <c r="BU16" s="174" t="s">
        <v>254</v>
      </c>
    </row>
    <row r="17" spans="1:73" s="112" customFormat="1" ht="24" x14ac:dyDescent="0.2">
      <c r="A17" s="109"/>
      <c r="B17" s="119"/>
      <c r="C17" s="130" t="s">
        <v>23</v>
      </c>
      <c r="D17" s="130" t="s">
        <v>20</v>
      </c>
      <c r="E17" s="131" t="s">
        <v>143</v>
      </c>
      <c r="F17" s="132" t="s">
        <v>144</v>
      </c>
      <c r="G17" s="133" t="s">
        <v>138</v>
      </c>
      <c r="H17" s="134">
        <v>1</v>
      </c>
      <c r="I17" s="135">
        <v>4929</v>
      </c>
      <c r="J17" s="135">
        <v>4929</v>
      </c>
      <c r="K17" s="100">
        <f t="shared" si="34"/>
        <v>0.9</v>
      </c>
      <c r="L17" s="101">
        <f t="shared" si="1"/>
        <v>4436.1000000000004</v>
      </c>
      <c r="M17" s="102"/>
      <c r="N17" s="103">
        <f t="shared" si="31"/>
        <v>0</v>
      </c>
      <c r="O17" s="102"/>
      <c r="P17" s="103">
        <f t="shared" si="3"/>
        <v>0</v>
      </c>
      <c r="Q17" s="102"/>
      <c r="R17" s="103">
        <f t="shared" si="4"/>
        <v>0</v>
      </c>
      <c r="S17" s="102"/>
      <c r="T17" s="103">
        <f t="shared" si="5"/>
        <v>0</v>
      </c>
      <c r="U17" s="102"/>
      <c r="V17" s="103">
        <f t="shared" si="6"/>
        <v>0</v>
      </c>
      <c r="W17" s="102"/>
      <c r="X17" s="103">
        <f t="shared" si="7"/>
        <v>0</v>
      </c>
      <c r="Y17" s="102"/>
      <c r="Z17" s="103">
        <f t="shared" si="8"/>
        <v>0</v>
      </c>
      <c r="AA17" s="102"/>
      <c r="AB17" s="103">
        <f t="shared" si="9"/>
        <v>0</v>
      </c>
      <c r="AC17" s="102"/>
      <c r="AD17" s="103">
        <f t="shared" si="10"/>
        <v>0</v>
      </c>
      <c r="AE17" s="102"/>
      <c r="AF17" s="103">
        <f t="shared" si="11"/>
        <v>0</v>
      </c>
      <c r="AG17" s="102"/>
      <c r="AH17" s="103">
        <f t="shared" si="32"/>
        <v>0</v>
      </c>
      <c r="AI17" s="102"/>
      <c r="AJ17" s="103">
        <f t="shared" si="13"/>
        <v>0</v>
      </c>
      <c r="AK17" s="102"/>
      <c r="AL17" s="103">
        <f t="shared" si="14"/>
        <v>0</v>
      </c>
      <c r="AM17" s="102"/>
      <c r="AN17" s="103">
        <f t="shared" si="15"/>
        <v>0</v>
      </c>
      <c r="AO17" s="102">
        <v>0.5</v>
      </c>
      <c r="AP17" s="103">
        <f t="shared" si="16"/>
        <v>2464.5</v>
      </c>
      <c r="AQ17" s="102"/>
      <c r="AR17" s="103">
        <f t="shared" si="17"/>
        <v>0</v>
      </c>
      <c r="AS17" s="102">
        <v>0.1</v>
      </c>
      <c r="AT17" s="103">
        <f t="shared" si="18"/>
        <v>492.90000000000003</v>
      </c>
      <c r="AU17" s="102"/>
      <c r="AV17" s="103">
        <f t="shared" si="19"/>
        <v>0</v>
      </c>
      <c r="AW17" s="102">
        <v>0.30000000000000004</v>
      </c>
      <c r="AX17" s="103">
        <f t="shared" si="20"/>
        <v>1478.7000000000003</v>
      </c>
      <c r="AY17" s="102">
        <v>0.05</v>
      </c>
      <c r="AZ17" s="103">
        <f t="shared" si="21"/>
        <v>246.45000000000002</v>
      </c>
      <c r="BA17" s="102"/>
      <c r="BB17" s="103">
        <f t="shared" si="22"/>
        <v>0</v>
      </c>
      <c r="BC17" s="102"/>
      <c r="BD17" s="103">
        <f t="shared" si="23"/>
        <v>0</v>
      </c>
      <c r="BE17" s="102"/>
      <c r="BF17" s="103">
        <f t="shared" si="24"/>
        <v>0</v>
      </c>
      <c r="BG17" s="104">
        <f t="shared" si="33"/>
        <v>0.95000000000000007</v>
      </c>
      <c r="BH17" s="105">
        <f t="shared" si="26"/>
        <v>4682.55</v>
      </c>
      <c r="BI17" s="61">
        <f t="shared" si="27"/>
        <v>0.95000000000000007</v>
      </c>
      <c r="BJ17" s="106">
        <f t="shared" si="28"/>
        <v>4.9999999999999933E-2</v>
      </c>
      <c r="BK17" s="107">
        <f t="shared" si="29"/>
        <v>246.44999999999982</v>
      </c>
      <c r="BL17" s="108">
        <f t="shared" si="30"/>
        <v>4.9999999999999961E-2</v>
      </c>
      <c r="BT17" s="112">
        <v>4.9999999999999933E-2</v>
      </c>
    </row>
    <row r="18" spans="1:73" s="112" customFormat="1" ht="24" x14ac:dyDescent="0.2">
      <c r="A18" s="109"/>
      <c r="B18" s="119"/>
      <c r="C18" s="130" t="s">
        <v>31</v>
      </c>
      <c r="D18" s="130" t="s">
        <v>20</v>
      </c>
      <c r="E18" s="131" t="s">
        <v>145</v>
      </c>
      <c r="F18" s="132" t="s">
        <v>146</v>
      </c>
      <c r="G18" s="133" t="s">
        <v>138</v>
      </c>
      <c r="H18" s="134">
        <v>1</v>
      </c>
      <c r="I18" s="135">
        <v>1643</v>
      </c>
      <c r="J18" s="135">
        <v>1643</v>
      </c>
      <c r="K18" s="100">
        <f t="shared" si="34"/>
        <v>0</v>
      </c>
      <c r="L18" s="101">
        <f t="shared" si="1"/>
        <v>0</v>
      </c>
      <c r="M18" s="102"/>
      <c r="N18" s="103">
        <f t="shared" si="31"/>
        <v>0</v>
      </c>
      <c r="O18" s="102"/>
      <c r="P18" s="103">
        <f t="shared" si="3"/>
        <v>0</v>
      </c>
      <c r="Q18" s="102"/>
      <c r="R18" s="103">
        <f t="shared" si="4"/>
        <v>0</v>
      </c>
      <c r="S18" s="102"/>
      <c r="T18" s="103">
        <f t="shared" si="5"/>
        <v>0</v>
      </c>
      <c r="U18" s="102"/>
      <c r="V18" s="103">
        <f t="shared" si="6"/>
        <v>0</v>
      </c>
      <c r="W18" s="102"/>
      <c r="X18" s="103">
        <f t="shared" si="7"/>
        <v>0</v>
      </c>
      <c r="Y18" s="102"/>
      <c r="Z18" s="103">
        <f t="shared" si="8"/>
        <v>0</v>
      </c>
      <c r="AA18" s="102"/>
      <c r="AB18" s="103">
        <f t="shared" si="9"/>
        <v>0</v>
      </c>
      <c r="AC18" s="102"/>
      <c r="AD18" s="103">
        <f t="shared" si="10"/>
        <v>0</v>
      </c>
      <c r="AE18" s="102"/>
      <c r="AF18" s="103">
        <f t="shared" si="11"/>
        <v>0</v>
      </c>
      <c r="AG18" s="102"/>
      <c r="AH18" s="103">
        <f t="shared" si="32"/>
        <v>0</v>
      </c>
      <c r="AI18" s="102"/>
      <c r="AJ18" s="103">
        <f t="shared" si="13"/>
        <v>0</v>
      </c>
      <c r="AK18" s="102"/>
      <c r="AL18" s="103">
        <f t="shared" si="14"/>
        <v>0</v>
      </c>
      <c r="AM18" s="102"/>
      <c r="AN18" s="103">
        <f t="shared" si="15"/>
        <v>0</v>
      </c>
      <c r="AO18" s="102"/>
      <c r="AP18" s="103">
        <f t="shared" si="16"/>
        <v>0</v>
      </c>
      <c r="AQ18" s="102"/>
      <c r="AR18" s="103">
        <f t="shared" si="17"/>
        <v>0</v>
      </c>
      <c r="AS18" s="102"/>
      <c r="AT18" s="103">
        <f t="shared" si="18"/>
        <v>0</v>
      </c>
      <c r="AU18" s="102"/>
      <c r="AV18" s="103">
        <f t="shared" si="19"/>
        <v>0</v>
      </c>
      <c r="AW18" s="102">
        <v>0</v>
      </c>
      <c r="AX18" s="103">
        <f t="shared" si="20"/>
        <v>0</v>
      </c>
      <c r="AY18" s="102"/>
      <c r="AZ18" s="103">
        <f t="shared" si="21"/>
        <v>0</v>
      </c>
      <c r="BA18" s="102"/>
      <c r="BB18" s="103">
        <f t="shared" si="22"/>
        <v>0</v>
      </c>
      <c r="BC18" s="102"/>
      <c r="BD18" s="103">
        <f t="shared" si="23"/>
        <v>0</v>
      </c>
      <c r="BE18" s="102"/>
      <c r="BF18" s="103">
        <f t="shared" si="24"/>
        <v>0</v>
      </c>
      <c r="BG18" s="104">
        <f t="shared" si="33"/>
        <v>0</v>
      </c>
      <c r="BH18" s="105">
        <f t="shared" si="26"/>
        <v>0</v>
      </c>
      <c r="BI18" s="61">
        <f t="shared" si="27"/>
        <v>0</v>
      </c>
      <c r="BJ18" s="106">
        <f t="shared" si="28"/>
        <v>1</v>
      </c>
      <c r="BK18" s="107">
        <f t="shared" si="29"/>
        <v>1643</v>
      </c>
      <c r="BL18" s="108">
        <f t="shared" si="30"/>
        <v>1</v>
      </c>
      <c r="BT18" s="112">
        <v>1</v>
      </c>
    </row>
    <row r="19" spans="1:73" s="112" customFormat="1" ht="24" x14ac:dyDescent="0.2">
      <c r="A19" s="109"/>
      <c r="B19" s="119"/>
      <c r="C19" s="130" t="s">
        <v>34</v>
      </c>
      <c r="D19" s="130" t="s">
        <v>20</v>
      </c>
      <c r="E19" s="131" t="s">
        <v>147</v>
      </c>
      <c r="F19" s="132" t="s">
        <v>148</v>
      </c>
      <c r="G19" s="133" t="s">
        <v>138</v>
      </c>
      <c r="H19" s="134">
        <v>1</v>
      </c>
      <c r="I19" s="135">
        <v>0</v>
      </c>
      <c r="J19" s="135">
        <v>0</v>
      </c>
      <c r="K19" s="100">
        <f t="shared" si="34"/>
        <v>0</v>
      </c>
      <c r="L19" s="101">
        <f t="shared" si="1"/>
        <v>0</v>
      </c>
      <c r="M19" s="102"/>
      <c r="N19" s="103">
        <f t="shared" si="31"/>
        <v>0</v>
      </c>
      <c r="O19" s="102"/>
      <c r="P19" s="103">
        <f t="shared" si="3"/>
        <v>0</v>
      </c>
      <c r="Q19" s="102"/>
      <c r="R19" s="103">
        <f t="shared" si="4"/>
        <v>0</v>
      </c>
      <c r="S19" s="102"/>
      <c r="T19" s="103">
        <f t="shared" si="5"/>
        <v>0</v>
      </c>
      <c r="U19" s="102"/>
      <c r="V19" s="103">
        <f t="shared" si="6"/>
        <v>0</v>
      </c>
      <c r="W19" s="102"/>
      <c r="X19" s="103">
        <f t="shared" si="7"/>
        <v>0</v>
      </c>
      <c r="Y19" s="102"/>
      <c r="Z19" s="103">
        <f t="shared" si="8"/>
        <v>0</v>
      </c>
      <c r="AA19" s="102"/>
      <c r="AB19" s="103">
        <f t="shared" si="9"/>
        <v>0</v>
      </c>
      <c r="AC19" s="102"/>
      <c r="AD19" s="103">
        <f t="shared" si="10"/>
        <v>0</v>
      </c>
      <c r="AE19" s="102"/>
      <c r="AF19" s="103">
        <f t="shared" si="11"/>
        <v>0</v>
      </c>
      <c r="AG19" s="102"/>
      <c r="AH19" s="103">
        <f t="shared" si="32"/>
        <v>0</v>
      </c>
      <c r="AI19" s="102"/>
      <c r="AJ19" s="103">
        <f t="shared" si="13"/>
        <v>0</v>
      </c>
      <c r="AK19" s="102"/>
      <c r="AL19" s="103">
        <f t="shared" si="14"/>
        <v>0</v>
      </c>
      <c r="AM19" s="102"/>
      <c r="AN19" s="103">
        <f t="shared" si="15"/>
        <v>0</v>
      </c>
      <c r="AO19" s="102"/>
      <c r="AP19" s="103">
        <f t="shared" si="16"/>
        <v>0</v>
      </c>
      <c r="AQ19" s="102"/>
      <c r="AR19" s="103">
        <f t="shared" si="17"/>
        <v>0</v>
      </c>
      <c r="AS19" s="102"/>
      <c r="AT19" s="103">
        <f t="shared" si="18"/>
        <v>0</v>
      </c>
      <c r="AU19" s="102"/>
      <c r="AV19" s="103">
        <f t="shared" si="19"/>
        <v>0</v>
      </c>
      <c r="AW19" s="102">
        <v>0</v>
      </c>
      <c r="AX19" s="103">
        <f t="shared" si="20"/>
        <v>0</v>
      </c>
      <c r="AY19" s="102"/>
      <c r="AZ19" s="103">
        <f t="shared" si="21"/>
        <v>0</v>
      </c>
      <c r="BA19" s="102"/>
      <c r="BB19" s="103">
        <f t="shared" si="22"/>
        <v>0</v>
      </c>
      <c r="BC19" s="102"/>
      <c r="BD19" s="103">
        <f t="shared" si="23"/>
        <v>0</v>
      </c>
      <c r="BE19" s="102"/>
      <c r="BF19" s="103">
        <f t="shared" si="24"/>
        <v>0</v>
      </c>
      <c r="BG19" s="104">
        <f t="shared" si="33"/>
        <v>0</v>
      </c>
      <c r="BH19" s="105">
        <f t="shared" si="26"/>
        <v>0</v>
      </c>
      <c r="BI19" s="61">
        <f t="shared" si="27"/>
        <v>0</v>
      </c>
      <c r="BJ19" s="106">
        <f t="shared" si="28"/>
        <v>1</v>
      </c>
      <c r="BK19" s="107">
        <f t="shared" si="29"/>
        <v>0</v>
      </c>
      <c r="BL19" s="108">
        <f t="shared" si="30"/>
        <v>0</v>
      </c>
      <c r="BT19" s="112">
        <v>1</v>
      </c>
    </row>
    <row r="20" spans="1:73" s="112" customFormat="1" ht="24" x14ac:dyDescent="0.2">
      <c r="A20" s="109"/>
      <c r="B20" s="119"/>
      <c r="C20" s="130" t="s">
        <v>38</v>
      </c>
      <c r="D20" s="130" t="s">
        <v>20</v>
      </c>
      <c r="E20" s="131" t="s">
        <v>149</v>
      </c>
      <c r="F20" s="132" t="s">
        <v>150</v>
      </c>
      <c r="G20" s="133" t="s">
        <v>138</v>
      </c>
      <c r="H20" s="134">
        <v>1</v>
      </c>
      <c r="I20" s="135">
        <v>6572</v>
      </c>
      <c r="J20" s="135">
        <v>6572</v>
      </c>
      <c r="K20" s="100">
        <f t="shared" si="34"/>
        <v>0</v>
      </c>
      <c r="L20" s="101">
        <f t="shared" si="1"/>
        <v>0</v>
      </c>
      <c r="M20" s="102"/>
      <c r="N20" s="103">
        <f t="shared" si="31"/>
        <v>0</v>
      </c>
      <c r="O20" s="102"/>
      <c r="P20" s="103">
        <f t="shared" si="3"/>
        <v>0</v>
      </c>
      <c r="Q20" s="102"/>
      <c r="R20" s="103">
        <f t="shared" si="4"/>
        <v>0</v>
      </c>
      <c r="S20" s="102"/>
      <c r="T20" s="103">
        <f t="shared" si="5"/>
        <v>0</v>
      </c>
      <c r="U20" s="102"/>
      <c r="V20" s="103">
        <f t="shared" si="6"/>
        <v>0</v>
      </c>
      <c r="W20" s="102"/>
      <c r="X20" s="103">
        <f t="shared" si="7"/>
        <v>0</v>
      </c>
      <c r="Y20" s="102"/>
      <c r="Z20" s="103">
        <f t="shared" si="8"/>
        <v>0</v>
      </c>
      <c r="AA20" s="102"/>
      <c r="AB20" s="103">
        <f t="shared" si="9"/>
        <v>0</v>
      </c>
      <c r="AC20" s="102"/>
      <c r="AD20" s="103">
        <f t="shared" si="10"/>
        <v>0</v>
      </c>
      <c r="AE20" s="102"/>
      <c r="AF20" s="103">
        <f t="shared" si="11"/>
        <v>0</v>
      </c>
      <c r="AG20" s="102"/>
      <c r="AH20" s="103">
        <f t="shared" si="32"/>
        <v>0</v>
      </c>
      <c r="AI20" s="102"/>
      <c r="AJ20" s="103">
        <f t="shared" si="13"/>
        <v>0</v>
      </c>
      <c r="AK20" s="102"/>
      <c r="AL20" s="103">
        <f t="shared" si="14"/>
        <v>0</v>
      </c>
      <c r="AM20" s="102"/>
      <c r="AN20" s="103">
        <f t="shared" si="15"/>
        <v>0</v>
      </c>
      <c r="AO20" s="102"/>
      <c r="AP20" s="103">
        <f t="shared" si="16"/>
        <v>0</v>
      </c>
      <c r="AQ20" s="102"/>
      <c r="AR20" s="103">
        <f t="shared" si="17"/>
        <v>0</v>
      </c>
      <c r="AS20" s="102"/>
      <c r="AT20" s="103">
        <f t="shared" si="18"/>
        <v>0</v>
      </c>
      <c r="AU20" s="102"/>
      <c r="AV20" s="103">
        <f t="shared" si="19"/>
        <v>0</v>
      </c>
      <c r="AW20" s="102">
        <v>0</v>
      </c>
      <c r="AX20" s="103">
        <f t="shared" si="20"/>
        <v>0</v>
      </c>
      <c r="AY20" s="102"/>
      <c r="AZ20" s="103">
        <f t="shared" si="21"/>
        <v>0</v>
      </c>
      <c r="BA20" s="102"/>
      <c r="BB20" s="103">
        <f t="shared" si="22"/>
        <v>0</v>
      </c>
      <c r="BC20" s="102"/>
      <c r="BD20" s="103">
        <f t="shared" si="23"/>
        <v>0</v>
      </c>
      <c r="BE20" s="102"/>
      <c r="BF20" s="103">
        <f t="shared" si="24"/>
        <v>0</v>
      </c>
      <c r="BG20" s="104">
        <f t="shared" si="33"/>
        <v>0</v>
      </c>
      <c r="BH20" s="105">
        <f t="shared" si="26"/>
        <v>0</v>
      </c>
      <c r="BI20" s="61">
        <f t="shared" si="27"/>
        <v>0</v>
      </c>
      <c r="BJ20" s="106">
        <f t="shared" si="28"/>
        <v>1</v>
      </c>
      <c r="BK20" s="107">
        <f t="shared" si="29"/>
        <v>6572</v>
      </c>
      <c r="BL20" s="108">
        <f t="shared" si="30"/>
        <v>1</v>
      </c>
      <c r="BT20" s="112">
        <v>1</v>
      </c>
    </row>
    <row r="21" spans="1:73" s="112" customFormat="1" ht="24" x14ac:dyDescent="0.2">
      <c r="A21" s="109"/>
      <c r="B21" s="119"/>
      <c r="C21" s="130" t="s">
        <v>41</v>
      </c>
      <c r="D21" s="130" t="s">
        <v>20</v>
      </c>
      <c r="E21" s="131" t="s">
        <v>151</v>
      </c>
      <c r="F21" s="132" t="s">
        <v>152</v>
      </c>
      <c r="G21" s="133" t="s">
        <v>138</v>
      </c>
      <c r="H21" s="134">
        <v>1</v>
      </c>
      <c r="I21" s="135">
        <v>4381</v>
      </c>
      <c r="J21" s="135">
        <v>4381</v>
      </c>
      <c r="K21" s="100">
        <f t="shared" si="34"/>
        <v>0</v>
      </c>
      <c r="L21" s="101">
        <f t="shared" si="1"/>
        <v>0</v>
      </c>
      <c r="M21" s="102"/>
      <c r="N21" s="103">
        <f t="shared" si="31"/>
        <v>0</v>
      </c>
      <c r="O21" s="102"/>
      <c r="P21" s="103">
        <f t="shared" si="3"/>
        <v>0</v>
      </c>
      <c r="Q21" s="102"/>
      <c r="R21" s="103">
        <f t="shared" si="4"/>
        <v>0</v>
      </c>
      <c r="S21" s="102"/>
      <c r="T21" s="103">
        <f t="shared" si="5"/>
        <v>0</v>
      </c>
      <c r="U21" s="102"/>
      <c r="V21" s="103">
        <f t="shared" si="6"/>
        <v>0</v>
      </c>
      <c r="W21" s="102"/>
      <c r="X21" s="103">
        <f t="shared" si="7"/>
        <v>0</v>
      </c>
      <c r="Y21" s="102"/>
      <c r="Z21" s="103">
        <f t="shared" si="8"/>
        <v>0</v>
      </c>
      <c r="AA21" s="102"/>
      <c r="AB21" s="103">
        <f t="shared" si="9"/>
        <v>0</v>
      </c>
      <c r="AC21" s="102"/>
      <c r="AD21" s="103">
        <f t="shared" si="10"/>
        <v>0</v>
      </c>
      <c r="AE21" s="102"/>
      <c r="AF21" s="103">
        <f t="shared" si="11"/>
        <v>0</v>
      </c>
      <c r="AG21" s="102"/>
      <c r="AH21" s="103">
        <f t="shared" si="32"/>
        <v>0</v>
      </c>
      <c r="AI21" s="102"/>
      <c r="AJ21" s="103">
        <f t="shared" si="13"/>
        <v>0</v>
      </c>
      <c r="AK21" s="102"/>
      <c r="AL21" s="103">
        <f t="shared" si="14"/>
        <v>0</v>
      </c>
      <c r="AM21" s="102"/>
      <c r="AN21" s="103">
        <f t="shared" si="15"/>
        <v>0</v>
      </c>
      <c r="AO21" s="102"/>
      <c r="AP21" s="103">
        <f t="shared" si="16"/>
        <v>0</v>
      </c>
      <c r="AQ21" s="102"/>
      <c r="AR21" s="103">
        <f t="shared" si="17"/>
        <v>0</v>
      </c>
      <c r="AS21" s="102"/>
      <c r="AT21" s="103">
        <f t="shared" si="18"/>
        <v>0</v>
      </c>
      <c r="AU21" s="102"/>
      <c r="AV21" s="103">
        <f t="shared" si="19"/>
        <v>0</v>
      </c>
      <c r="AW21" s="102">
        <v>0</v>
      </c>
      <c r="AX21" s="103">
        <f t="shared" si="20"/>
        <v>0</v>
      </c>
      <c r="AY21" s="102"/>
      <c r="AZ21" s="103">
        <f t="shared" si="21"/>
        <v>0</v>
      </c>
      <c r="BA21" s="102"/>
      <c r="BB21" s="103">
        <f t="shared" si="22"/>
        <v>0</v>
      </c>
      <c r="BC21" s="102"/>
      <c r="BD21" s="103">
        <f t="shared" si="23"/>
        <v>0</v>
      </c>
      <c r="BE21" s="102"/>
      <c r="BF21" s="103">
        <f t="shared" si="24"/>
        <v>0</v>
      </c>
      <c r="BG21" s="104">
        <f t="shared" si="33"/>
        <v>0</v>
      </c>
      <c r="BH21" s="105">
        <f t="shared" si="26"/>
        <v>0</v>
      </c>
      <c r="BI21" s="61">
        <f t="shared" si="27"/>
        <v>0</v>
      </c>
      <c r="BJ21" s="106">
        <f t="shared" si="28"/>
        <v>1</v>
      </c>
      <c r="BK21" s="107">
        <f t="shared" si="29"/>
        <v>4381</v>
      </c>
      <c r="BL21" s="108">
        <f t="shared" si="30"/>
        <v>1</v>
      </c>
      <c r="BT21" s="112">
        <v>1</v>
      </c>
    </row>
    <row r="22" spans="1:73" s="112" customFormat="1" ht="24" x14ac:dyDescent="0.2">
      <c r="A22" s="109"/>
      <c r="B22" s="119"/>
      <c r="C22" s="130" t="s">
        <v>44</v>
      </c>
      <c r="D22" s="130" t="s">
        <v>20</v>
      </c>
      <c r="E22" s="131" t="s">
        <v>153</v>
      </c>
      <c r="F22" s="132" t="s">
        <v>154</v>
      </c>
      <c r="G22" s="133" t="s">
        <v>138</v>
      </c>
      <c r="H22" s="134">
        <v>1</v>
      </c>
      <c r="I22" s="135">
        <v>4929</v>
      </c>
      <c r="J22" s="135">
        <v>4929</v>
      </c>
      <c r="K22" s="100">
        <f t="shared" si="34"/>
        <v>0.5</v>
      </c>
      <c r="L22" s="101">
        <f t="shared" si="1"/>
        <v>2464.5</v>
      </c>
      <c r="M22" s="102"/>
      <c r="N22" s="103">
        <f t="shared" si="31"/>
        <v>0</v>
      </c>
      <c r="O22" s="102"/>
      <c r="P22" s="103">
        <f t="shared" si="3"/>
        <v>0</v>
      </c>
      <c r="Q22" s="102"/>
      <c r="R22" s="103">
        <f t="shared" si="4"/>
        <v>0</v>
      </c>
      <c r="S22" s="102"/>
      <c r="T22" s="103">
        <f t="shared" si="5"/>
        <v>0</v>
      </c>
      <c r="U22" s="102"/>
      <c r="V22" s="103">
        <f t="shared" si="6"/>
        <v>0</v>
      </c>
      <c r="W22" s="102"/>
      <c r="X22" s="103">
        <f t="shared" si="7"/>
        <v>0</v>
      </c>
      <c r="Y22" s="102"/>
      <c r="Z22" s="103">
        <f t="shared" si="8"/>
        <v>0</v>
      </c>
      <c r="AA22" s="102"/>
      <c r="AB22" s="103">
        <f t="shared" si="9"/>
        <v>0</v>
      </c>
      <c r="AC22" s="102"/>
      <c r="AD22" s="103">
        <f t="shared" si="10"/>
        <v>0</v>
      </c>
      <c r="AE22" s="102"/>
      <c r="AF22" s="103">
        <f t="shared" si="11"/>
        <v>0</v>
      </c>
      <c r="AG22" s="102"/>
      <c r="AH22" s="103">
        <f t="shared" si="32"/>
        <v>0</v>
      </c>
      <c r="AI22" s="102"/>
      <c r="AJ22" s="103">
        <f t="shared" si="13"/>
        <v>0</v>
      </c>
      <c r="AK22" s="102"/>
      <c r="AL22" s="103">
        <f t="shared" si="14"/>
        <v>0</v>
      </c>
      <c r="AM22" s="102"/>
      <c r="AN22" s="103">
        <f t="shared" si="15"/>
        <v>0</v>
      </c>
      <c r="AO22" s="102"/>
      <c r="AP22" s="103">
        <f t="shared" si="16"/>
        <v>0</v>
      </c>
      <c r="AQ22" s="102"/>
      <c r="AR22" s="103">
        <f t="shared" si="17"/>
        <v>0</v>
      </c>
      <c r="AS22" s="102"/>
      <c r="AT22" s="103">
        <f t="shared" si="18"/>
        <v>0</v>
      </c>
      <c r="AU22" s="102"/>
      <c r="AV22" s="103">
        <f t="shared" si="19"/>
        <v>0</v>
      </c>
      <c r="AW22" s="102">
        <v>0.5</v>
      </c>
      <c r="AX22" s="103">
        <f t="shared" si="20"/>
        <v>2464.5</v>
      </c>
      <c r="AY22" s="102"/>
      <c r="AZ22" s="103">
        <f t="shared" si="21"/>
        <v>0</v>
      </c>
      <c r="BA22" s="102"/>
      <c r="BB22" s="103">
        <f t="shared" si="22"/>
        <v>0</v>
      </c>
      <c r="BC22" s="102"/>
      <c r="BD22" s="103">
        <f t="shared" si="23"/>
        <v>0</v>
      </c>
      <c r="BE22" s="102"/>
      <c r="BF22" s="103">
        <f t="shared" si="24"/>
        <v>0</v>
      </c>
      <c r="BG22" s="104">
        <f t="shared" si="33"/>
        <v>0.5</v>
      </c>
      <c r="BH22" s="105">
        <f t="shared" si="26"/>
        <v>2464.5</v>
      </c>
      <c r="BI22" s="61">
        <f t="shared" si="27"/>
        <v>0.5</v>
      </c>
      <c r="BJ22" s="106">
        <f t="shared" si="28"/>
        <v>0.5</v>
      </c>
      <c r="BK22" s="107">
        <f t="shared" si="29"/>
        <v>2464.5</v>
      </c>
      <c r="BL22" s="108">
        <f t="shared" si="30"/>
        <v>0.5</v>
      </c>
      <c r="BT22" s="112">
        <v>0.5</v>
      </c>
    </row>
    <row r="23" spans="1:73" s="112" customFormat="1" ht="24" x14ac:dyDescent="0.2">
      <c r="A23" s="109"/>
      <c r="B23" s="119"/>
      <c r="C23" s="130" t="s">
        <v>47</v>
      </c>
      <c r="D23" s="130" t="s">
        <v>20</v>
      </c>
      <c r="E23" s="131" t="s">
        <v>155</v>
      </c>
      <c r="F23" s="132" t="s">
        <v>156</v>
      </c>
      <c r="G23" s="133" t="s">
        <v>138</v>
      </c>
      <c r="H23" s="134">
        <v>1</v>
      </c>
      <c r="I23" s="135">
        <v>0</v>
      </c>
      <c r="J23" s="135">
        <v>0</v>
      </c>
      <c r="K23" s="100">
        <f t="shared" si="34"/>
        <v>0</v>
      </c>
      <c r="L23" s="101">
        <f t="shared" si="1"/>
        <v>0</v>
      </c>
      <c r="M23" s="102"/>
      <c r="N23" s="103">
        <f t="shared" si="31"/>
        <v>0</v>
      </c>
      <c r="O23" s="102"/>
      <c r="P23" s="103">
        <f t="shared" si="3"/>
        <v>0</v>
      </c>
      <c r="Q23" s="102"/>
      <c r="R23" s="103">
        <f t="shared" si="4"/>
        <v>0</v>
      </c>
      <c r="S23" s="102"/>
      <c r="T23" s="103">
        <f t="shared" si="5"/>
        <v>0</v>
      </c>
      <c r="U23" s="102"/>
      <c r="V23" s="103">
        <f t="shared" si="6"/>
        <v>0</v>
      </c>
      <c r="W23" s="102"/>
      <c r="X23" s="103">
        <f t="shared" si="7"/>
        <v>0</v>
      </c>
      <c r="Y23" s="102"/>
      <c r="Z23" s="103">
        <f t="shared" si="8"/>
        <v>0</v>
      </c>
      <c r="AA23" s="102"/>
      <c r="AB23" s="103">
        <f t="shared" si="9"/>
        <v>0</v>
      </c>
      <c r="AC23" s="102"/>
      <c r="AD23" s="103">
        <f t="shared" si="10"/>
        <v>0</v>
      </c>
      <c r="AE23" s="102"/>
      <c r="AF23" s="103">
        <f t="shared" si="11"/>
        <v>0</v>
      </c>
      <c r="AG23" s="102"/>
      <c r="AH23" s="103">
        <f t="shared" si="32"/>
        <v>0</v>
      </c>
      <c r="AI23" s="102"/>
      <c r="AJ23" s="103">
        <f t="shared" si="13"/>
        <v>0</v>
      </c>
      <c r="AK23" s="102"/>
      <c r="AL23" s="103">
        <f t="shared" si="14"/>
        <v>0</v>
      </c>
      <c r="AM23" s="102"/>
      <c r="AN23" s="103">
        <f t="shared" si="15"/>
        <v>0</v>
      </c>
      <c r="AO23" s="102"/>
      <c r="AP23" s="103">
        <f t="shared" si="16"/>
        <v>0</v>
      </c>
      <c r="AQ23" s="102"/>
      <c r="AR23" s="103">
        <f t="shared" si="17"/>
        <v>0</v>
      </c>
      <c r="AS23" s="102"/>
      <c r="AT23" s="103">
        <f t="shared" si="18"/>
        <v>0</v>
      </c>
      <c r="AU23" s="102"/>
      <c r="AV23" s="103">
        <f t="shared" si="19"/>
        <v>0</v>
      </c>
      <c r="AW23" s="102">
        <v>0</v>
      </c>
      <c r="AX23" s="103">
        <f t="shared" si="20"/>
        <v>0</v>
      </c>
      <c r="AY23" s="102"/>
      <c r="AZ23" s="103">
        <f t="shared" si="21"/>
        <v>0</v>
      </c>
      <c r="BA23" s="102"/>
      <c r="BB23" s="103">
        <f t="shared" si="22"/>
        <v>0</v>
      </c>
      <c r="BC23" s="102"/>
      <c r="BD23" s="103">
        <f t="shared" si="23"/>
        <v>0</v>
      </c>
      <c r="BE23" s="102"/>
      <c r="BF23" s="103">
        <f t="shared" si="24"/>
        <v>0</v>
      </c>
      <c r="BG23" s="104">
        <f t="shared" si="33"/>
        <v>0</v>
      </c>
      <c r="BH23" s="105">
        <f t="shared" si="26"/>
        <v>0</v>
      </c>
      <c r="BI23" s="61">
        <f t="shared" si="27"/>
        <v>0</v>
      </c>
      <c r="BJ23" s="106">
        <f t="shared" si="28"/>
        <v>1</v>
      </c>
      <c r="BK23" s="107">
        <f t="shared" si="29"/>
        <v>0</v>
      </c>
      <c r="BL23" s="108">
        <f t="shared" si="30"/>
        <v>0</v>
      </c>
      <c r="BT23" s="112">
        <v>1</v>
      </c>
    </row>
    <row r="24" spans="1:73" s="112" customFormat="1" ht="24" x14ac:dyDescent="0.2">
      <c r="A24" s="109"/>
      <c r="B24" s="119"/>
      <c r="C24" s="130" t="s">
        <v>50</v>
      </c>
      <c r="D24" s="130" t="s">
        <v>20</v>
      </c>
      <c r="E24" s="131" t="s">
        <v>157</v>
      </c>
      <c r="F24" s="132" t="s">
        <v>158</v>
      </c>
      <c r="G24" s="133" t="s">
        <v>138</v>
      </c>
      <c r="H24" s="134">
        <v>1</v>
      </c>
      <c r="I24" s="135">
        <v>1643</v>
      </c>
      <c r="J24" s="135">
        <v>1643</v>
      </c>
      <c r="K24" s="100">
        <f t="shared" si="34"/>
        <v>0.30000000000000004</v>
      </c>
      <c r="L24" s="101">
        <f t="shared" si="1"/>
        <v>492.90000000000009</v>
      </c>
      <c r="M24" s="102"/>
      <c r="N24" s="103">
        <f t="shared" si="31"/>
        <v>0</v>
      </c>
      <c r="O24" s="102"/>
      <c r="P24" s="103">
        <f t="shared" si="3"/>
        <v>0</v>
      </c>
      <c r="Q24" s="102"/>
      <c r="R24" s="103">
        <f t="shared" si="4"/>
        <v>0</v>
      </c>
      <c r="S24" s="102"/>
      <c r="T24" s="103">
        <f t="shared" si="5"/>
        <v>0</v>
      </c>
      <c r="U24" s="102"/>
      <c r="V24" s="103">
        <f t="shared" si="6"/>
        <v>0</v>
      </c>
      <c r="W24" s="102"/>
      <c r="X24" s="103">
        <f t="shared" si="7"/>
        <v>0</v>
      </c>
      <c r="Y24" s="102"/>
      <c r="Z24" s="103">
        <f t="shared" si="8"/>
        <v>0</v>
      </c>
      <c r="AA24" s="102"/>
      <c r="AB24" s="103">
        <f t="shared" si="9"/>
        <v>0</v>
      </c>
      <c r="AC24" s="102"/>
      <c r="AD24" s="103">
        <f t="shared" si="10"/>
        <v>0</v>
      </c>
      <c r="AE24" s="102"/>
      <c r="AF24" s="103">
        <f t="shared" si="11"/>
        <v>0</v>
      </c>
      <c r="AG24" s="102"/>
      <c r="AH24" s="103">
        <f t="shared" si="32"/>
        <v>0</v>
      </c>
      <c r="AI24" s="102"/>
      <c r="AJ24" s="103">
        <f t="shared" si="13"/>
        <v>0</v>
      </c>
      <c r="AK24" s="102"/>
      <c r="AL24" s="103">
        <f t="shared" si="14"/>
        <v>0</v>
      </c>
      <c r="AM24" s="102"/>
      <c r="AN24" s="103">
        <f t="shared" si="15"/>
        <v>0</v>
      </c>
      <c r="AO24" s="102"/>
      <c r="AP24" s="103">
        <f t="shared" si="16"/>
        <v>0</v>
      </c>
      <c r="AQ24" s="102"/>
      <c r="AR24" s="103">
        <f t="shared" si="17"/>
        <v>0</v>
      </c>
      <c r="AS24" s="102">
        <v>0.2</v>
      </c>
      <c r="AT24" s="103">
        <f t="shared" si="18"/>
        <v>328.6</v>
      </c>
      <c r="AU24" s="102"/>
      <c r="AV24" s="103">
        <f t="shared" si="19"/>
        <v>0</v>
      </c>
      <c r="AW24" s="102">
        <v>0.1</v>
      </c>
      <c r="AX24" s="103">
        <f t="shared" si="20"/>
        <v>164.3</v>
      </c>
      <c r="AY24" s="102">
        <v>0.3</v>
      </c>
      <c r="AZ24" s="103">
        <f t="shared" si="21"/>
        <v>492.9</v>
      </c>
      <c r="BA24" s="102"/>
      <c r="BB24" s="103">
        <f t="shared" si="22"/>
        <v>0</v>
      </c>
      <c r="BC24" s="102"/>
      <c r="BD24" s="103">
        <f t="shared" si="23"/>
        <v>0</v>
      </c>
      <c r="BE24" s="102"/>
      <c r="BF24" s="103">
        <f t="shared" si="24"/>
        <v>0</v>
      </c>
      <c r="BG24" s="104">
        <f t="shared" si="33"/>
        <v>0.60000000000000009</v>
      </c>
      <c r="BH24" s="105">
        <f t="shared" si="26"/>
        <v>985.80000000000007</v>
      </c>
      <c r="BI24" s="61">
        <f t="shared" si="27"/>
        <v>0.60000000000000009</v>
      </c>
      <c r="BJ24" s="106">
        <f t="shared" si="28"/>
        <v>0.39999999999999991</v>
      </c>
      <c r="BK24" s="107">
        <f t="shared" si="29"/>
        <v>657.19999999999993</v>
      </c>
      <c r="BL24" s="108">
        <f t="shared" si="30"/>
        <v>0.39999999999999997</v>
      </c>
      <c r="BT24" s="112">
        <v>0.39999999999999991</v>
      </c>
    </row>
    <row r="25" spans="1:73" s="112" customFormat="1" ht="24" x14ac:dyDescent="0.2">
      <c r="A25" s="109"/>
      <c r="B25" s="119"/>
      <c r="C25" s="130" t="s">
        <v>53</v>
      </c>
      <c r="D25" s="130" t="s">
        <v>20</v>
      </c>
      <c r="E25" s="131" t="s">
        <v>159</v>
      </c>
      <c r="F25" s="132" t="s">
        <v>160</v>
      </c>
      <c r="G25" s="133" t="s">
        <v>138</v>
      </c>
      <c r="H25" s="134">
        <v>1</v>
      </c>
      <c r="I25" s="135">
        <v>15115</v>
      </c>
      <c r="J25" s="135">
        <v>15115</v>
      </c>
      <c r="K25" s="100">
        <f t="shared" si="34"/>
        <v>0</v>
      </c>
      <c r="L25" s="101">
        <f t="shared" si="1"/>
        <v>0</v>
      </c>
      <c r="M25" s="102"/>
      <c r="N25" s="103">
        <f t="shared" si="31"/>
        <v>0</v>
      </c>
      <c r="O25" s="102"/>
      <c r="P25" s="103">
        <f t="shared" si="3"/>
        <v>0</v>
      </c>
      <c r="Q25" s="102"/>
      <c r="R25" s="103">
        <f t="shared" si="4"/>
        <v>0</v>
      </c>
      <c r="S25" s="102"/>
      <c r="T25" s="103">
        <f t="shared" si="5"/>
        <v>0</v>
      </c>
      <c r="U25" s="102"/>
      <c r="V25" s="103">
        <f t="shared" si="6"/>
        <v>0</v>
      </c>
      <c r="W25" s="102"/>
      <c r="X25" s="103">
        <f t="shared" si="7"/>
        <v>0</v>
      </c>
      <c r="Y25" s="102"/>
      <c r="Z25" s="103">
        <f t="shared" si="8"/>
        <v>0</v>
      </c>
      <c r="AA25" s="102"/>
      <c r="AB25" s="103">
        <f t="shared" si="9"/>
        <v>0</v>
      </c>
      <c r="AC25" s="102"/>
      <c r="AD25" s="103">
        <f t="shared" si="10"/>
        <v>0</v>
      </c>
      <c r="AE25" s="102"/>
      <c r="AF25" s="103">
        <f t="shared" si="11"/>
        <v>0</v>
      </c>
      <c r="AG25" s="102"/>
      <c r="AH25" s="103">
        <f t="shared" si="32"/>
        <v>0</v>
      </c>
      <c r="AI25" s="102"/>
      <c r="AJ25" s="103">
        <f t="shared" si="13"/>
        <v>0</v>
      </c>
      <c r="AK25" s="102"/>
      <c r="AL25" s="103">
        <f t="shared" si="14"/>
        <v>0</v>
      </c>
      <c r="AM25" s="102"/>
      <c r="AN25" s="103">
        <f t="shared" si="15"/>
        <v>0</v>
      </c>
      <c r="AO25" s="102"/>
      <c r="AP25" s="103">
        <f t="shared" si="16"/>
        <v>0</v>
      </c>
      <c r="AQ25" s="102"/>
      <c r="AR25" s="103">
        <f t="shared" si="17"/>
        <v>0</v>
      </c>
      <c r="AS25" s="102"/>
      <c r="AT25" s="103">
        <f t="shared" si="18"/>
        <v>0</v>
      </c>
      <c r="AU25" s="102"/>
      <c r="AV25" s="103">
        <f t="shared" si="19"/>
        <v>0</v>
      </c>
      <c r="AW25" s="102">
        <v>0</v>
      </c>
      <c r="AX25" s="103">
        <f t="shared" si="20"/>
        <v>0</v>
      </c>
      <c r="AY25" s="102"/>
      <c r="AZ25" s="103">
        <f t="shared" si="21"/>
        <v>0</v>
      </c>
      <c r="BA25" s="102"/>
      <c r="BB25" s="103">
        <f t="shared" si="22"/>
        <v>0</v>
      </c>
      <c r="BC25" s="102"/>
      <c r="BD25" s="103">
        <f t="shared" si="23"/>
        <v>0</v>
      </c>
      <c r="BE25" s="102"/>
      <c r="BF25" s="103">
        <f t="shared" si="24"/>
        <v>0</v>
      </c>
      <c r="BG25" s="104">
        <f t="shared" si="33"/>
        <v>0</v>
      </c>
      <c r="BH25" s="105">
        <f t="shared" si="26"/>
        <v>0</v>
      </c>
      <c r="BI25" s="61">
        <f t="shared" si="27"/>
        <v>0</v>
      </c>
      <c r="BJ25" s="106">
        <f t="shared" si="28"/>
        <v>1</v>
      </c>
      <c r="BK25" s="107">
        <f t="shared" si="29"/>
        <v>15115</v>
      </c>
      <c r="BL25" s="108">
        <f t="shared" si="30"/>
        <v>1</v>
      </c>
      <c r="BT25" s="112">
        <v>1</v>
      </c>
    </row>
    <row r="26" spans="1:73" s="112" customFormat="1" ht="24" x14ac:dyDescent="0.2">
      <c r="A26" s="109"/>
      <c r="B26" s="119"/>
      <c r="C26" s="130" t="s">
        <v>56</v>
      </c>
      <c r="D26" s="130" t="s">
        <v>20</v>
      </c>
      <c r="E26" s="131" t="s">
        <v>161</v>
      </c>
      <c r="F26" s="132" t="s">
        <v>162</v>
      </c>
      <c r="G26" s="133" t="s">
        <v>138</v>
      </c>
      <c r="H26" s="134">
        <v>1</v>
      </c>
      <c r="I26" s="135">
        <v>1643</v>
      </c>
      <c r="J26" s="135">
        <v>1643</v>
      </c>
      <c r="K26" s="100">
        <f t="shared" si="34"/>
        <v>0</v>
      </c>
      <c r="L26" s="101">
        <f t="shared" si="1"/>
        <v>0</v>
      </c>
      <c r="M26" s="102"/>
      <c r="N26" s="103">
        <f t="shared" si="31"/>
        <v>0</v>
      </c>
      <c r="O26" s="102"/>
      <c r="P26" s="103">
        <f t="shared" si="3"/>
        <v>0</v>
      </c>
      <c r="Q26" s="102"/>
      <c r="R26" s="103">
        <f t="shared" si="4"/>
        <v>0</v>
      </c>
      <c r="S26" s="102"/>
      <c r="T26" s="103">
        <f t="shared" si="5"/>
        <v>0</v>
      </c>
      <c r="U26" s="102"/>
      <c r="V26" s="103">
        <f t="shared" si="6"/>
        <v>0</v>
      </c>
      <c r="W26" s="102"/>
      <c r="X26" s="103">
        <f t="shared" si="7"/>
        <v>0</v>
      </c>
      <c r="Y26" s="102"/>
      <c r="Z26" s="103">
        <f t="shared" si="8"/>
        <v>0</v>
      </c>
      <c r="AA26" s="102"/>
      <c r="AB26" s="103">
        <f t="shared" si="9"/>
        <v>0</v>
      </c>
      <c r="AC26" s="102"/>
      <c r="AD26" s="103">
        <f t="shared" si="10"/>
        <v>0</v>
      </c>
      <c r="AE26" s="102"/>
      <c r="AF26" s="103">
        <f t="shared" si="11"/>
        <v>0</v>
      </c>
      <c r="AG26" s="102"/>
      <c r="AH26" s="103">
        <f t="shared" si="32"/>
        <v>0</v>
      </c>
      <c r="AI26" s="102"/>
      <c r="AJ26" s="103">
        <f t="shared" si="13"/>
        <v>0</v>
      </c>
      <c r="AK26" s="102"/>
      <c r="AL26" s="103">
        <f t="shared" si="14"/>
        <v>0</v>
      </c>
      <c r="AM26" s="102"/>
      <c r="AN26" s="103">
        <f t="shared" si="15"/>
        <v>0</v>
      </c>
      <c r="AO26" s="102"/>
      <c r="AP26" s="103">
        <f t="shared" si="16"/>
        <v>0</v>
      </c>
      <c r="AQ26" s="102"/>
      <c r="AR26" s="103">
        <f t="shared" si="17"/>
        <v>0</v>
      </c>
      <c r="AS26" s="102"/>
      <c r="AT26" s="103">
        <f t="shared" si="18"/>
        <v>0</v>
      </c>
      <c r="AU26" s="102"/>
      <c r="AV26" s="103">
        <f t="shared" si="19"/>
        <v>0</v>
      </c>
      <c r="AW26" s="102">
        <v>0</v>
      </c>
      <c r="AX26" s="103">
        <f t="shared" si="20"/>
        <v>0</v>
      </c>
      <c r="AY26" s="102"/>
      <c r="AZ26" s="103">
        <f t="shared" si="21"/>
        <v>0</v>
      </c>
      <c r="BA26" s="102"/>
      <c r="BB26" s="103">
        <f t="shared" si="22"/>
        <v>0</v>
      </c>
      <c r="BC26" s="102"/>
      <c r="BD26" s="103">
        <f t="shared" si="23"/>
        <v>0</v>
      </c>
      <c r="BE26" s="102"/>
      <c r="BF26" s="103">
        <f t="shared" si="24"/>
        <v>0</v>
      </c>
      <c r="BG26" s="104">
        <f t="shared" si="33"/>
        <v>0</v>
      </c>
      <c r="BH26" s="105">
        <f t="shared" si="26"/>
        <v>0</v>
      </c>
      <c r="BI26" s="61">
        <f t="shared" si="27"/>
        <v>0</v>
      </c>
      <c r="BJ26" s="106">
        <f t="shared" si="28"/>
        <v>1</v>
      </c>
      <c r="BK26" s="107">
        <f t="shared" si="29"/>
        <v>1643</v>
      </c>
      <c r="BL26" s="108">
        <f t="shared" si="30"/>
        <v>1</v>
      </c>
      <c r="BT26" s="112">
        <v>1</v>
      </c>
    </row>
    <row r="27" spans="1:73" s="112" customFormat="1" ht="24" x14ac:dyDescent="0.2">
      <c r="A27" s="109"/>
      <c r="B27" s="119"/>
      <c r="C27" s="130" t="s">
        <v>60</v>
      </c>
      <c r="D27" s="130" t="s">
        <v>20</v>
      </c>
      <c r="E27" s="131" t="s">
        <v>163</v>
      </c>
      <c r="F27" s="132" t="s">
        <v>164</v>
      </c>
      <c r="G27" s="133" t="s">
        <v>138</v>
      </c>
      <c r="H27" s="134">
        <v>1</v>
      </c>
      <c r="I27" s="135">
        <v>1643</v>
      </c>
      <c r="J27" s="135">
        <v>1643</v>
      </c>
      <c r="K27" s="100">
        <f t="shared" si="34"/>
        <v>0</v>
      </c>
      <c r="L27" s="101">
        <f t="shared" si="1"/>
        <v>0</v>
      </c>
      <c r="M27" s="102"/>
      <c r="N27" s="103">
        <f t="shared" si="31"/>
        <v>0</v>
      </c>
      <c r="O27" s="102"/>
      <c r="P27" s="103">
        <f t="shared" si="3"/>
        <v>0</v>
      </c>
      <c r="Q27" s="102"/>
      <c r="R27" s="103">
        <f t="shared" si="4"/>
        <v>0</v>
      </c>
      <c r="S27" s="102"/>
      <c r="T27" s="103">
        <f t="shared" si="5"/>
        <v>0</v>
      </c>
      <c r="U27" s="102"/>
      <c r="V27" s="103">
        <f t="shared" si="6"/>
        <v>0</v>
      </c>
      <c r="W27" s="102"/>
      <c r="X27" s="103">
        <f t="shared" si="7"/>
        <v>0</v>
      </c>
      <c r="Y27" s="102"/>
      <c r="Z27" s="103">
        <f t="shared" si="8"/>
        <v>0</v>
      </c>
      <c r="AA27" s="102"/>
      <c r="AB27" s="103">
        <f t="shared" si="9"/>
        <v>0</v>
      </c>
      <c r="AC27" s="102"/>
      <c r="AD27" s="103">
        <f t="shared" si="10"/>
        <v>0</v>
      </c>
      <c r="AE27" s="102"/>
      <c r="AF27" s="103">
        <f t="shared" si="11"/>
        <v>0</v>
      </c>
      <c r="AG27" s="102"/>
      <c r="AH27" s="103">
        <f t="shared" si="32"/>
        <v>0</v>
      </c>
      <c r="AI27" s="102"/>
      <c r="AJ27" s="103">
        <f t="shared" si="13"/>
        <v>0</v>
      </c>
      <c r="AK27" s="102"/>
      <c r="AL27" s="103">
        <f t="shared" si="14"/>
        <v>0</v>
      </c>
      <c r="AM27" s="102"/>
      <c r="AN27" s="103">
        <f t="shared" si="15"/>
        <v>0</v>
      </c>
      <c r="AO27" s="102"/>
      <c r="AP27" s="103">
        <f t="shared" si="16"/>
        <v>0</v>
      </c>
      <c r="AQ27" s="102"/>
      <c r="AR27" s="103">
        <f t="shared" si="17"/>
        <v>0</v>
      </c>
      <c r="AS27" s="102"/>
      <c r="AT27" s="103">
        <f t="shared" si="18"/>
        <v>0</v>
      </c>
      <c r="AU27" s="102"/>
      <c r="AV27" s="103">
        <f t="shared" si="19"/>
        <v>0</v>
      </c>
      <c r="AW27" s="102">
        <v>0</v>
      </c>
      <c r="AX27" s="103">
        <f t="shared" si="20"/>
        <v>0</v>
      </c>
      <c r="AY27" s="102"/>
      <c r="AZ27" s="103">
        <f t="shared" si="21"/>
        <v>0</v>
      </c>
      <c r="BA27" s="102"/>
      <c r="BB27" s="103">
        <f t="shared" si="22"/>
        <v>0</v>
      </c>
      <c r="BC27" s="102"/>
      <c r="BD27" s="103">
        <f t="shared" si="23"/>
        <v>0</v>
      </c>
      <c r="BE27" s="102"/>
      <c r="BF27" s="103">
        <f t="shared" si="24"/>
        <v>0</v>
      </c>
      <c r="BG27" s="104">
        <f t="shared" si="33"/>
        <v>0</v>
      </c>
      <c r="BH27" s="105">
        <f t="shared" si="26"/>
        <v>0</v>
      </c>
      <c r="BI27" s="61">
        <f t="shared" si="27"/>
        <v>0</v>
      </c>
      <c r="BJ27" s="106">
        <f t="shared" si="28"/>
        <v>1</v>
      </c>
      <c r="BK27" s="107">
        <f t="shared" si="29"/>
        <v>1643</v>
      </c>
      <c r="BL27" s="108">
        <f t="shared" si="30"/>
        <v>1</v>
      </c>
      <c r="BT27" s="112">
        <v>1</v>
      </c>
    </row>
    <row r="28" spans="1:73" s="112" customFormat="1" ht="24" x14ac:dyDescent="0.2">
      <c r="A28" s="109"/>
      <c r="B28" s="119"/>
      <c r="C28" s="130" t="s">
        <v>1</v>
      </c>
      <c r="D28" s="130" t="s">
        <v>20</v>
      </c>
      <c r="E28" s="131" t="s">
        <v>165</v>
      </c>
      <c r="F28" s="132" t="s">
        <v>166</v>
      </c>
      <c r="G28" s="133" t="s">
        <v>138</v>
      </c>
      <c r="H28" s="134">
        <v>1</v>
      </c>
      <c r="I28" s="135">
        <v>18730</v>
      </c>
      <c r="J28" s="135">
        <v>18730</v>
      </c>
      <c r="K28" s="100">
        <f t="shared" si="34"/>
        <v>0</v>
      </c>
      <c r="L28" s="101">
        <f t="shared" si="1"/>
        <v>0</v>
      </c>
      <c r="M28" s="102"/>
      <c r="N28" s="103">
        <f t="shared" si="31"/>
        <v>0</v>
      </c>
      <c r="O28" s="102"/>
      <c r="P28" s="103">
        <f t="shared" si="3"/>
        <v>0</v>
      </c>
      <c r="Q28" s="102"/>
      <c r="R28" s="103">
        <f t="shared" si="4"/>
        <v>0</v>
      </c>
      <c r="S28" s="102"/>
      <c r="T28" s="103">
        <f t="shared" si="5"/>
        <v>0</v>
      </c>
      <c r="U28" s="102"/>
      <c r="V28" s="103">
        <f t="shared" si="6"/>
        <v>0</v>
      </c>
      <c r="W28" s="102"/>
      <c r="X28" s="103">
        <f t="shared" si="7"/>
        <v>0</v>
      </c>
      <c r="Y28" s="102"/>
      <c r="Z28" s="103">
        <f t="shared" si="8"/>
        <v>0</v>
      </c>
      <c r="AA28" s="102"/>
      <c r="AB28" s="103">
        <f t="shared" si="9"/>
        <v>0</v>
      </c>
      <c r="AC28" s="102"/>
      <c r="AD28" s="103">
        <f t="shared" si="10"/>
        <v>0</v>
      </c>
      <c r="AE28" s="102"/>
      <c r="AF28" s="103">
        <f t="shared" si="11"/>
        <v>0</v>
      </c>
      <c r="AG28" s="102"/>
      <c r="AH28" s="103">
        <f t="shared" si="32"/>
        <v>0</v>
      </c>
      <c r="AI28" s="102"/>
      <c r="AJ28" s="103">
        <f t="shared" si="13"/>
        <v>0</v>
      </c>
      <c r="AK28" s="102"/>
      <c r="AL28" s="103">
        <f t="shared" si="14"/>
        <v>0</v>
      </c>
      <c r="AM28" s="102"/>
      <c r="AN28" s="103">
        <f t="shared" si="15"/>
        <v>0</v>
      </c>
      <c r="AO28" s="102"/>
      <c r="AP28" s="103">
        <f t="shared" si="16"/>
        <v>0</v>
      </c>
      <c r="AQ28" s="102"/>
      <c r="AR28" s="103">
        <f t="shared" si="17"/>
        <v>0</v>
      </c>
      <c r="AS28" s="102"/>
      <c r="AT28" s="103">
        <f t="shared" si="18"/>
        <v>0</v>
      </c>
      <c r="AU28" s="102"/>
      <c r="AV28" s="103">
        <f t="shared" si="19"/>
        <v>0</v>
      </c>
      <c r="AW28" s="102">
        <v>0</v>
      </c>
      <c r="AX28" s="103">
        <f t="shared" si="20"/>
        <v>0</v>
      </c>
      <c r="AY28" s="102"/>
      <c r="AZ28" s="103">
        <f t="shared" si="21"/>
        <v>0</v>
      </c>
      <c r="BA28" s="102"/>
      <c r="BB28" s="103">
        <f t="shared" si="22"/>
        <v>0</v>
      </c>
      <c r="BC28" s="102"/>
      <c r="BD28" s="103">
        <f t="shared" si="23"/>
        <v>0</v>
      </c>
      <c r="BE28" s="102"/>
      <c r="BF28" s="103">
        <f t="shared" si="24"/>
        <v>0</v>
      </c>
      <c r="BG28" s="104">
        <f t="shared" si="33"/>
        <v>0</v>
      </c>
      <c r="BH28" s="105">
        <f t="shared" si="26"/>
        <v>0</v>
      </c>
      <c r="BI28" s="61">
        <f t="shared" si="27"/>
        <v>0</v>
      </c>
      <c r="BJ28" s="106">
        <f t="shared" si="28"/>
        <v>1</v>
      </c>
      <c r="BK28" s="107">
        <f t="shared" si="29"/>
        <v>18730</v>
      </c>
      <c r="BL28" s="108">
        <f t="shared" si="30"/>
        <v>1</v>
      </c>
      <c r="BT28" s="112">
        <v>1</v>
      </c>
    </row>
    <row r="29" spans="1:73" s="112" customFormat="1" ht="24" x14ac:dyDescent="0.2">
      <c r="A29" s="109"/>
      <c r="B29" s="119"/>
      <c r="C29" s="130" t="s">
        <v>65</v>
      </c>
      <c r="D29" s="130" t="s">
        <v>20</v>
      </c>
      <c r="E29" s="131" t="s">
        <v>167</v>
      </c>
      <c r="F29" s="132" t="s">
        <v>168</v>
      </c>
      <c r="G29" s="133" t="s">
        <v>138</v>
      </c>
      <c r="H29" s="134">
        <v>1</v>
      </c>
      <c r="I29" s="135">
        <v>3943</v>
      </c>
      <c r="J29" s="135">
        <v>3943</v>
      </c>
      <c r="K29" s="100">
        <f t="shared" si="34"/>
        <v>0</v>
      </c>
      <c r="L29" s="101">
        <f t="shared" si="1"/>
        <v>0</v>
      </c>
      <c r="M29" s="102"/>
      <c r="N29" s="103">
        <f t="shared" si="31"/>
        <v>0</v>
      </c>
      <c r="O29" s="102"/>
      <c r="P29" s="103">
        <f t="shared" si="3"/>
        <v>0</v>
      </c>
      <c r="Q29" s="102"/>
      <c r="R29" s="103">
        <f t="shared" si="4"/>
        <v>0</v>
      </c>
      <c r="S29" s="102"/>
      <c r="T29" s="103">
        <f t="shared" si="5"/>
        <v>0</v>
      </c>
      <c r="U29" s="102"/>
      <c r="V29" s="103">
        <f t="shared" si="6"/>
        <v>0</v>
      </c>
      <c r="W29" s="102"/>
      <c r="X29" s="103">
        <f t="shared" si="7"/>
        <v>0</v>
      </c>
      <c r="Y29" s="102"/>
      <c r="Z29" s="103">
        <f t="shared" si="8"/>
        <v>0</v>
      </c>
      <c r="AA29" s="102"/>
      <c r="AB29" s="103">
        <f t="shared" si="9"/>
        <v>0</v>
      </c>
      <c r="AC29" s="102"/>
      <c r="AD29" s="103">
        <f t="shared" si="10"/>
        <v>0</v>
      </c>
      <c r="AE29" s="102"/>
      <c r="AF29" s="103">
        <f t="shared" si="11"/>
        <v>0</v>
      </c>
      <c r="AG29" s="102"/>
      <c r="AH29" s="103">
        <f t="shared" si="32"/>
        <v>0</v>
      </c>
      <c r="AI29" s="102"/>
      <c r="AJ29" s="103">
        <f t="shared" si="13"/>
        <v>0</v>
      </c>
      <c r="AK29" s="102"/>
      <c r="AL29" s="103">
        <f t="shared" si="14"/>
        <v>0</v>
      </c>
      <c r="AM29" s="102"/>
      <c r="AN29" s="103">
        <f t="shared" si="15"/>
        <v>0</v>
      </c>
      <c r="AO29" s="102"/>
      <c r="AP29" s="103">
        <f t="shared" si="16"/>
        <v>0</v>
      </c>
      <c r="AQ29" s="102"/>
      <c r="AR29" s="103">
        <f t="shared" si="17"/>
        <v>0</v>
      </c>
      <c r="AS29" s="102"/>
      <c r="AT29" s="103">
        <f t="shared" si="18"/>
        <v>0</v>
      </c>
      <c r="AU29" s="102"/>
      <c r="AV29" s="103">
        <f t="shared" si="19"/>
        <v>0</v>
      </c>
      <c r="AW29" s="102">
        <v>0</v>
      </c>
      <c r="AX29" s="103">
        <f t="shared" si="20"/>
        <v>0</v>
      </c>
      <c r="AY29" s="102"/>
      <c r="AZ29" s="103">
        <f t="shared" si="21"/>
        <v>0</v>
      </c>
      <c r="BA29" s="102"/>
      <c r="BB29" s="103">
        <f t="shared" si="22"/>
        <v>0</v>
      </c>
      <c r="BC29" s="102"/>
      <c r="BD29" s="103">
        <f t="shared" si="23"/>
        <v>0</v>
      </c>
      <c r="BE29" s="102"/>
      <c r="BF29" s="103">
        <f t="shared" si="24"/>
        <v>0</v>
      </c>
      <c r="BG29" s="104">
        <f t="shared" si="33"/>
        <v>0</v>
      </c>
      <c r="BH29" s="105">
        <f t="shared" si="26"/>
        <v>0</v>
      </c>
      <c r="BI29" s="61">
        <f t="shared" si="27"/>
        <v>0</v>
      </c>
      <c r="BJ29" s="106">
        <f t="shared" si="28"/>
        <v>1</v>
      </c>
      <c r="BK29" s="107">
        <f t="shared" si="29"/>
        <v>3943</v>
      </c>
      <c r="BL29" s="108">
        <f t="shared" si="30"/>
        <v>1</v>
      </c>
      <c r="BT29" s="112">
        <v>1</v>
      </c>
    </row>
    <row r="30" spans="1:73" s="112" customFormat="1" ht="24" x14ac:dyDescent="0.2">
      <c r="A30" s="109"/>
      <c r="B30" s="119"/>
      <c r="C30" s="130" t="s">
        <v>70</v>
      </c>
      <c r="D30" s="130" t="s">
        <v>20</v>
      </c>
      <c r="E30" s="131" t="s">
        <v>169</v>
      </c>
      <c r="F30" s="132" t="s">
        <v>170</v>
      </c>
      <c r="G30" s="133" t="s">
        <v>138</v>
      </c>
      <c r="H30" s="134">
        <v>1</v>
      </c>
      <c r="I30" s="135">
        <v>16429</v>
      </c>
      <c r="J30" s="135">
        <v>16429</v>
      </c>
      <c r="K30" s="100">
        <f t="shared" si="34"/>
        <v>0.5</v>
      </c>
      <c r="L30" s="101">
        <f t="shared" si="1"/>
        <v>8214.5</v>
      </c>
      <c r="M30" s="102"/>
      <c r="N30" s="103">
        <f t="shared" si="31"/>
        <v>0</v>
      </c>
      <c r="O30" s="102"/>
      <c r="P30" s="103">
        <f t="shared" si="3"/>
        <v>0</v>
      </c>
      <c r="Q30" s="102"/>
      <c r="R30" s="103">
        <f t="shared" si="4"/>
        <v>0</v>
      </c>
      <c r="S30" s="102"/>
      <c r="T30" s="103">
        <f t="shared" si="5"/>
        <v>0</v>
      </c>
      <c r="U30" s="102"/>
      <c r="V30" s="103">
        <f t="shared" si="6"/>
        <v>0</v>
      </c>
      <c r="W30" s="102"/>
      <c r="X30" s="103">
        <f t="shared" si="7"/>
        <v>0</v>
      </c>
      <c r="Y30" s="102"/>
      <c r="Z30" s="103">
        <f t="shared" si="8"/>
        <v>0</v>
      </c>
      <c r="AA30" s="102"/>
      <c r="AB30" s="103">
        <f t="shared" si="9"/>
        <v>0</v>
      </c>
      <c r="AC30" s="102"/>
      <c r="AD30" s="103">
        <f t="shared" si="10"/>
        <v>0</v>
      </c>
      <c r="AE30" s="102"/>
      <c r="AF30" s="103">
        <f t="shared" si="11"/>
        <v>0</v>
      </c>
      <c r="AG30" s="102"/>
      <c r="AH30" s="103">
        <f t="shared" si="32"/>
        <v>0</v>
      </c>
      <c r="AI30" s="102"/>
      <c r="AJ30" s="103">
        <f t="shared" si="13"/>
        <v>0</v>
      </c>
      <c r="AK30" s="102"/>
      <c r="AL30" s="103">
        <f t="shared" si="14"/>
        <v>0</v>
      </c>
      <c r="AM30" s="102"/>
      <c r="AN30" s="103">
        <f t="shared" si="15"/>
        <v>0</v>
      </c>
      <c r="AO30" s="102"/>
      <c r="AP30" s="103">
        <f t="shared" si="16"/>
        <v>0</v>
      </c>
      <c r="AQ30" s="102"/>
      <c r="AR30" s="103">
        <f t="shared" si="17"/>
        <v>0</v>
      </c>
      <c r="AS30" s="102"/>
      <c r="AT30" s="103">
        <f t="shared" si="18"/>
        <v>0</v>
      </c>
      <c r="AU30" s="102"/>
      <c r="AV30" s="103">
        <f t="shared" si="19"/>
        <v>0</v>
      </c>
      <c r="AW30" s="102">
        <v>0.5</v>
      </c>
      <c r="AX30" s="103">
        <f t="shared" si="20"/>
        <v>8214.5</v>
      </c>
      <c r="AY30" s="102"/>
      <c r="AZ30" s="103">
        <f t="shared" si="21"/>
        <v>0</v>
      </c>
      <c r="BA30" s="102"/>
      <c r="BB30" s="103">
        <f t="shared" si="22"/>
        <v>0</v>
      </c>
      <c r="BC30" s="102"/>
      <c r="BD30" s="103">
        <f t="shared" si="23"/>
        <v>0</v>
      </c>
      <c r="BE30" s="102"/>
      <c r="BF30" s="103">
        <f t="shared" si="24"/>
        <v>0</v>
      </c>
      <c r="BG30" s="104">
        <f t="shared" si="33"/>
        <v>0.5</v>
      </c>
      <c r="BH30" s="105">
        <f t="shared" si="26"/>
        <v>8214.5</v>
      </c>
      <c r="BI30" s="61">
        <f t="shared" si="27"/>
        <v>0.5</v>
      </c>
      <c r="BJ30" s="106">
        <f t="shared" si="28"/>
        <v>0.5</v>
      </c>
      <c r="BK30" s="107">
        <f t="shared" si="29"/>
        <v>8214.5</v>
      </c>
      <c r="BL30" s="108">
        <f t="shared" si="30"/>
        <v>0.5</v>
      </c>
      <c r="BT30" s="112">
        <v>0.5</v>
      </c>
    </row>
    <row r="31" spans="1:73" s="112" customFormat="1" ht="36" x14ac:dyDescent="0.2">
      <c r="A31" s="109"/>
      <c r="B31" s="119"/>
      <c r="C31" s="130" t="s">
        <v>74</v>
      </c>
      <c r="D31" s="130" t="s">
        <v>20</v>
      </c>
      <c r="E31" s="131" t="s">
        <v>171</v>
      </c>
      <c r="F31" s="132" t="s">
        <v>172</v>
      </c>
      <c r="G31" s="133" t="s">
        <v>138</v>
      </c>
      <c r="H31" s="134">
        <v>1</v>
      </c>
      <c r="I31" s="135">
        <v>5586</v>
      </c>
      <c r="J31" s="135">
        <v>5586</v>
      </c>
      <c r="K31" s="100">
        <f t="shared" si="34"/>
        <v>0.3</v>
      </c>
      <c r="L31" s="101">
        <f t="shared" si="1"/>
        <v>1675.8</v>
      </c>
      <c r="M31" s="102"/>
      <c r="N31" s="103">
        <f t="shared" si="31"/>
        <v>0</v>
      </c>
      <c r="O31" s="102"/>
      <c r="P31" s="103">
        <f t="shared" si="3"/>
        <v>0</v>
      </c>
      <c r="Q31" s="102"/>
      <c r="R31" s="103">
        <f t="shared" si="4"/>
        <v>0</v>
      </c>
      <c r="S31" s="102"/>
      <c r="T31" s="103">
        <f t="shared" si="5"/>
        <v>0</v>
      </c>
      <c r="U31" s="102"/>
      <c r="V31" s="103">
        <f t="shared" si="6"/>
        <v>0</v>
      </c>
      <c r="W31" s="102"/>
      <c r="X31" s="103">
        <f t="shared" si="7"/>
        <v>0</v>
      </c>
      <c r="Y31" s="102"/>
      <c r="Z31" s="103">
        <f t="shared" si="8"/>
        <v>0</v>
      </c>
      <c r="AA31" s="102"/>
      <c r="AB31" s="103">
        <f t="shared" si="9"/>
        <v>0</v>
      </c>
      <c r="AC31" s="102"/>
      <c r="AD31" s="103">
        <f t="shared" si="10"/>
        <v>0</v>
      </c>
      <c r="AE31" s="102"/>
      <c r="AF31" s="103">
        <f t="shared" si="11"/>
        <v>0</v>
      </c>
      <c r="AG31" s="102">
        <v>0.3</v>
      </c>
      <c r="AH31" s="103">
        <f t="shared" si="32"/>
        <v>1675.8</v>
      </c>
      <c r="AI31" s="102"/>
      <c r="AJ31" s="103">
        <f t="shared" si="13"/>
        <v>0</v>
      </c>
      <c r="AK31" s="102"/>
      <c r="AL31" s="103">
        <f t="shared" si="14"/>
        <v>0</v>
      </c>
      <c r="AM31" s="102"/>
      <c r="AN31" s="103">
        <f t="shared" si="15"/>
        <v>0</v>
      </c>
      <c r="AO31" s="102"/>
      <c r="AP31" s="103">
        <f t="shared" si="16"/>
        <v>0</v>
      </c>
      <c r="AQ31" s="102"/>
      <c r="AR31" s="103">
        <f t="shared" si="17"/>
        <v>0</v>
      </c>
      <c r="AS31" s="102"/>
      <c r="AT31" s="103">
        <f t="shared" si="18"/>
        <v>0</v>
      </c>
      <c r="AU31" s="102"/>
      <c r="AV31" s="103">
        <f t="shared" si="19"/>
        <v>0</v>
      </c>
      <c r="AW31" s="102">
        <v>0</v>
      </c>
      <c r="AX31" s="103">
        <f t="shared" si="20"/>
        <v>0</v>
      </c>
      <c r="AY31" s="102">
        <v>0.55000000000000004</v>
      </c>
      <c r="AZ31" s="103">
        <f t="shared" si="21"/>
        <v>3072.3</v>
      </c>
      <c r="BA31" s="102"/>
      <c r="BB31" s="103">
        <f t="shared" si="22"/>
        <v>0</v>
      </c>
      <c r="BC31" s="102"/>
      <c r="BD31" s="103">
        <f t="shared" si="23"/>
        <v>0</v>
      </c>
      <c r="BE31" s="102"/>
      <c r="BF31" s="103">
        <f t="shared" si="24"/>
        <v>0</v>
      </c>
      <c r="BG31" s="104">
        <f t="shared" si="33"/>
        <v>0.85000000000000009</v>
      </c>
      <c r="BH31" s="105">
        <f t="shared" si="26"/>
        <v>4748.1000000000004</v>
      </c>
      <c r="BI31" s="61">
        <f t="shared" si="27"/>
        <v>0.85000000000000009</v>
      </c>
      <c r="BJ31" s="106">
        <f t="shared" si="28"/>
        <v>0.14999999999999991</v>
      </c>
      <c r="BK31" s="107">
        <f t="shared" si="29"/>
        <v>837.89999999999964</v>
      </c>
      <c r="BL31" s="108">
        <f t="shared" si="30"/>
        <v>0.14999999999999994</v>
      </c>
      <c r="BN31" s="176"/>
      <c r="BT31" s="112">
        <v>0</v>
      </c>
      <c r="BU31" s="174" t="s">
        <v>253</v>
      </c>
    </row>
    <row r="32" spans="1:73" s="112" customFormat="1" ht="24" x14ac:dyDescent="0.2">
      <c r="A32" s="109"/>
      <c r="B32" s="119"/>
      <c r="C32" s="130" t="s">
        <v>78</v>
      </c>
      <c r="D32" s="130" t="s">
        <v>20</v>
      </c>
      <c r="E32" s="131" t="s">
        <v>173</v>
      </c>
      <c r="F32" s="132" t="s">
        <v>174</v>
      </c>
      <c r="G32" s="133" t="s">
        <v>138</v>
      </c>
      <c r="H32" s="134">
        <v>1</v>
      </c>
      <c r="I32" s="135">
        <v>5586</v>
      </c>
      <c r="J32" s="135">
        <v>5586</v>
      </c>
      <c r="K32" s="100">
        <f t="shared" si="34"/>
        <v>0.9</v>
      </c>
      <c r="L32" s="101">
        <f t="shared" si="1"/>
        <v>5027.4000000000005</v>
      </c>
      <c r="M32" s="102"/>
      <c r="N32" s="103">
        <f t="shared" si="31"/>
        <v>0</v>
      </c>
      <c r="O32" s="102"/>
      <c r="P32" s="103">
        <f t="shared" si="3"/>
        <v>0</v>
      </c>
      <c r="Q32" s="102"/>
      <c r="R32" s="103">
        <f t="shared" si="4"/>
        <v>0</v>
      </c>
      <c r="S32" s="102"/>
      <c r="T32" s="103">
        <f t="shared" si="5"/>
        <v>0</v>
      </c>
      <c r="U32" s="102"/>
      <c r="V32" s="103">
        <f t="shared" si="6"/>
        <v>0</v>
      </c>
      <c r="W32" s="102"/>
      <c r="X32" s="103">
        <f t="shared" si="7"/>
        <v>0</v>
      </c>
      <c r="Y32" s="102"/>
      <c r="Z32" s="103">
        <f t="shared" si="8"/>
        <v>0</v>
      </c>
      <c r="AA32" s="102"/>
      <c r="AB32" s="103">
        <f t="shared" si="9"/>
        <v>0</v>
      </c>
      <c r="AC32" s="102"/>
      <c r="AD32" s="103">
        <f t="shared" si="10"/>
        <v>0</v>
      </c>
      <c r="AE32" s="102"/>
      <c r="AF32" s="103">
        <f t="shared" si="11"/>
        <v>0</v>
      </c>
      <c r="AG32" s="102">
        <v>0.3</v>
      </c>
      <c r="AH32" s="103">
        <f t="shared" si="32"/>
        <v>1675.8</v>
      </c>
      <c r="AI32" s="102"/>
      <c r="AJ32" s="103">
        <f t="shared" si="13"/>
        <v>0</v>
      </c>
      <c r="AK32" s="102"/>
      <c r="AL32" s="103">
        <f t="shared" si="14"/>
        <v>0</v>
      </c>
      <c r="AM32" s="102"/>
      <c r="AN32" s="103">
        <f t="shared" si="15"/>
        <v>0</v>
      </c>
      <c r="AO32" s="102">
        <v>0.2</v>
      </c>
      <c r="AP32" s="103">
        <f t="shared" si="16"/>
        <v>1117.2</v>
      </c>
      <c r="AQ32" s="102"/>
      <c r="AR32" s="103">
        <f t="shared" si="17"/>
        <v>0</v>
      </c>
      <c r="AS32" s="102"/>
      <c r="AT32" s="103">
        <f t="shared" si="18"/>
        <v>0</v>
      </c>
      <c r="AU32" s="102"/>
      <c r="AV32" s="103">
        <f t="shared" si="19"/>
        <v>0</v>
      </c>
      <c r="AW32" s="102">
        <v>0.4</v>
      </c>
      <c r="AX32" s="103">
        <f t="shared" si="20"/>
        <v>2234.4</v>
      </c>
      <c r="AY32" s="102"/>
      <c r="AZ32" s="103">
        <f t="shared" si="21"/>
        <v>0</v>
      </c>
      <c r="BA32" s="102"/>
      <c r="BB32" s="103">
        <f t="shared" si="22"/>
        <v>0</v>
      </c>
      <c r="BC32" s="102"/>
      <c r="BD32" s="103">
        <f t="shared" si="23"/>
        <v>0</v>
      </c>
      <c r="BE32" s="102"/>
      <c r="BF32" s="103">
        <f t="shared" si="24"/>
        <v>0</v>
      </c>
      <c r="BG32" s="104">
        <f t="shared" si="33"/>
        <v>0.9</v>
      </c>
      <c r="BH32" s="105">
        <f t="shared" si="26"/>
        <v>5027.4000000000005</v>
      </c>
      <c r="BI32" s="61">
        <f t="shared" si="27"/>
        <v>0.90000000000000013</v>
      </c>
      <c r="BJ32" s="106">
        <f t="shared" si="28"/>
        <v>9.9999999999999978E-2</v>
      </c>
      <c r="BK32" s="107">
        <f t="shared" si="29"/>
        <v>558.59999999999945</v>
      </c>
      <c r="BL32" s="108">
        <f t="shared" si="30"/>
        <v>9.9999999999999908E-2</v>
      </c>
      <c r="BT32" s="112">
        <v>0.10000000000000009</v>
      </c>
    </row>
    <row r="33" spans="1:72" s="112" customFormat="1" ht="24" x14ac:dyDescent="0.2">
      <c r="A33" s="109"/>
      <c r="B33" s="119"/>
      <c r="C33" s="130" t="s">
        <v>81</v>
      </c>
      <c r="D33" s="130" t="s">
        <v>20</v>
      </c>
      <c r="E33" s="131" t="s">
        <v>175</v>
      </c>
      <c r="F33" s="132" t="s">
        <v>176</v>
      </c>
      <c r="G33" s="133" t="s">
        <v>138</v>
      </c>
      <c r="H33" s="134">
        <v>1</v>
      </c>
      <c r="I33" s="135">
        <v>38993</v>
      </c>
      <c r="J33" s="135">
        <v>38993</v>
      </c>
      <c r="K33" s="100">
        <f t="shared" si="34"/>
        <v>1</v>
      </c>
      <c r="L33" s="101">
        <f t="shared" si="1"/>
        <v>38993</v>
      </c>
      <c r="M33" s="102"/>
      <c r="N33" s="103">
        <f t="shared" si="31"/>
        <v>0</v>
      </c>
      <c r="O33" s="102"/>
      <c r="P33" s="103">
        <f t="shared" si="3"/>
        <v>0</v>
      </c>
      <c r="Q33" s="102"/>
      <c r="R33" s="103">
        <f t="shared" si="4"/>
        <v>0</v>
      </c>
      <c r="S33" s="102"/>
      <c r="T33" s="103">
        <f t="shared" si="5"/>
        <v>0</v>
      </c>
      <c r="U33" s="102"/>
      <c r="V33" s="103">
        <f t="shared" si="6"/>
        <v>0</v>
      </c>
      <c r="W33" s="102"/>
      <c r="X33" s="103">
        <f t="shared" si="7"/>
        <v>0</v>
      </c>
      <c r="Y33" s="102"/>
      <c r="Z33" s="103">
        <f t="shared" si="8"/>
        <v>0</v>
      </c>
      <c r="AA33" s="102"/>
      <c r="AB33" s="103">
        <f t="shared" si="9"/>
        <v>0</v>
      </c>
      <c r="AC33" s="102"/>
      <c r="AD33" s="103">
        <f t="shared" si="10"/>
        <v>0</v>
      </c>
      <c r="AE33" s="102"/>
      <c r="AF33" s="103">
        <f t="shared" si="11"/>
        <v>0</v>
      </c>
      <c r="AG33" s="102">
        <v>0.9</v>
      </c>
      <c r="AH33" s="103">
        <f t="shared" si="32"/>
        <v>35093.700000000004</v>
      </c>
      <c r="AI33" s="102"/>
      <c r="AJ33" s="103">
        <f t="shared" si="13"/>
        <v>0</v>
      </c>
      <c r="AK33" s="102"/>
      <c r="AL33" s="103">
        <f t="shared" si="14"/>
        <v>0</v>
      </c>
      <c r="AM33" s="102"/>
      <c r="AN33" s="103">
        <f t="shared" si="15"/>
        <v>0</v>
      </c>
      <c r="AO33" s="102">
        <v>0.1</v>
      </c>
      <c r="AP33" s="103">
        <f t="shared" si="16"/>
        <v>3899.3</v>
      </c>
      <c r="AQ33" s="102"/>
      <c r="AR33" s="103">
        <f t="shared" si="17"/>
        <v>0</v>
      </c>
      <c r="AS33" s="102"/>
      <c r="AT33" s="103">
        <f t="shared" si="18"/>
        <v>0</v>
      </c>
      <c r="AU33" s="102"/>
      <c r="AV33" s="103">
        <f t="shared" si="19"/>
        <v>0</v>
      </c>
      <c r="AW33" s="102">
        <v>0</v>
      </c>
      <c r="AX33" s="103">
        <f t="shared" si="20"/>
        <v>0</v>
      </c>
      <c r="AY33" s="102"/>
      <c r="AZ33" s="103">
        <f t="shared" si="21"/>
        <v>0</v>
      </c>
      <c r="BA33" s="102"/>
      <c r="BB33" s="103">
        <f t="shared" si="22"/>
        <v>0</v>
      </c>
      <c r="BC33" s="102"/>
      <c r="BD33" s="103">
        <f t="shared" si="23"/>
        <v>0</v>
      </c>
      <c r="BE33" s="102"/>
      <c r="BF33" s="103">
        <f t="shared" si="24"/>
        <v>0</v>
      </c>
      <c r="BG33" s="104">
        <f t="shared" si="33"/>
        <v>1</v>
      </c>
      <c r="BH33" s="105">
        <f t="shared" si="26"/>
        <v>38993.000000000007</v>
      </c>
      <c r="BI33" s="61">
        <f t="shared" si="27"/>
        <v>1.0000000000000002</v>
      </c>
      <c r="BJ33" s="106">
        <f t="shared" si="28"/>
        <v>0</v>
      </c>
      <c r="BK33" s="107">
        <f>ROUND((IF(ISBLANK(H33),"",J33-BH33)),2)</f>
        <v>0</v>
      </c>
      <c r="BL33" s="108">
        <f t="shared" si="30"/>
        <v>0</v>
      </c>
      <c r="BT33" s="112">
        <v>0</v>
      </c>
    </row>
    <row r="34" spans="1:72" s="112" customFormat="1" x14ac:dyDescent="0.2">
      <c r="A34" s="109"/>
      <c r="B34" s="109"/>
      <c r="C34" s="109"/>
      <c r="D34" s="109"/>
      <c r="E34" s="109"/>
      <c r="F34" s="109"/>
      <c r="G34" s="109"/>
      <c r="H34" s="109"/>
      <c r="I34" s="109"/>
      <c r="J34" s="109"/>
      <c r="AG34" s="179" t="s">
        <v>229</v>
      </c>
      <c r="AS34" s="179" t="s">
        <v>229</v>
      </c>
      <c r="AW34" s="179" t="s">
        <v>229</v>
      </c>
      <c r="AY34" s="179" t="s">
        <v>229</v>
      </c>
    </row>
    <row r="35" spans="1:72" ht="18" customHeight="1" x14ac:dyDescent="0.2">
      <c r="D35" s="146"/>
      <c r="E35" s="147" t="str">
        <f>CONCATENATE("CELKEM ",C12)</f>
        <v>CELKEM 03 - VRN</v>
      </c>
      <c r="F35" s="148"/>
      <c r="G35" s="148"/>
      <c r="H35" s="149"/>
      <c r="I35" s="148"/>
      <c r="J35" s="150">
        <v>237550</v>
      </c>
      <c r="K35" s="151"/>
      <c r="L35" s="150">
        <f>ROUND(SUM(L$12:L33),2)</f>
        <v>150389.04999999999</v>
      </c>
      <c r="M35" s="152" t="s">
        <v>229</v>
      </c>
      <c r="N35" s="150">
        <f>ROUND(SUM(N$12:N33),2)</f>
        <v>0</v>
      </c>
      <c r="O35" s="152" t="s">
        <v>229</v>
      </c>
      <c r="P35" s="150">
        <f>ROUND(SUM(P$12:P33),2)</f>
        <v>0</v>
      </c>
      <c r="Q35" s="152" t="s">
        <v>229</v>
      </c>
      <c r="R35" s="150">
        <f>ROUND(SUM(R$12:R33),2)</f>
        <v>0</v>
      </c>
      <c r="S35" s="152" t="s">
        <v>229</v>
      </c>
      <c r="T35" s="150">
        <f>ROUND(SUM(T$12:T33),2)</f>
        <v>0</v>
      </c>
      <c r="U35" s="152" t="s">
        <v>229</v>
      </c>
      <c r="V35" s="150">
        <f>ROUND(SUM(V$12:V33),2)</f>
        <v>0</v>
      </c>
      <c r="W35" s="152" t="s">
        <v>229</v>
      </c>
      <c r="X35" s="150">
        <f>ROUND(SUM(X$12:X33),2)</f>
        <v>0</v>
      </c>
      <c r="Y35" s="152" t="s">
        <v>229</v>
      </c>
      <c r="Z35" s="150">
        <f>ROUND(SUM(Z$12:Z33),2)</f>
        <v>0</v>
      </c>
      <c r="AA35" s="152" t="s">
        <v>229</v>
      </c>
      <c r="AB35" s="150">
        <f>ROUND(SUM(AB$12:AB33),2)</f>
        <v>0</v>
      </c>
      <c r="AC35" s="152" t="s">
        <v>229</v>
      </c>
      <c r="AD35" s="150">
        <f>ROUND(SUM(AD$12:AD33),2)</f>
        <v>0</v>
      </c>
      <c r="AE35" s="152" t="s">
        <v>229</v>
      </c>
      <c r="AF35" s="150">
        <f>ROUND(SUM(AF$12:AF33),2)</f>
        <v>0</v>
      </c>
      <c r="AG35" s="152" t="s">
        <v>229</v>
      </c>
      <c r="AH35" s="150">
        <f>ROUND(SUM(AH$12:AH33),2)</f>
        <v>67190.7</v>
      </c>
      <c r="AI35" s="152" t="s">
        <v>229</v>
      </c>
      <c r="AJ35" s="150">
        <f>ROUND(SUM(AJ$12:AJ33),2)</f>
        <v>0</v>
      </c>
      <c r="AK35" s="152" t="s">
        <v>229</v>
      </c>
      <c r="AL35" s="150">
        <f>ROUND(SUM(AL$12:AL33),2)</f>
        <v>0</v>
      </c>
      <c r="AM35" s="152" t="s">
        <v>229</v>
      </c>
      <c r="AN35" s="150">
        <f>ROUND(SUM(AN$12:AN33),2)</f>
        <v>0</v>
      </c>
      <c r="AO35" s="152" t="s">
        <v>229</v>
      </c>
      <c r="AP35" s="150">
        <f>ROUND(SUM(AP$12:AP33),2)</f>
        <v>37896.65</v>
      </c>
      <c r="AQ35" s="152" t="s">
        <v>229</v>
      </c>
      <c r="AR35" s="150">
        <f>ROUND(SUM(AR$12:AR33),2)</f>
        <v>0</v>
      </c>
      <c r="AS35" s="152" t="s">
        <v>229</v>
      </c>
      <c r="AT35" s="150">
        <f>ROUND(SUM(AT$12:AT33),2)</f>
        <v>11071.4</v>
      </c>
      <c r="AU35" s="152" t="s">
        <v>229</v>
      </c>
      <c r="AV35" s="150">
        <f>ROUND(SUM(AV$12:AV33),2)</f>
        <v>0</v>
      </c>
      <c r="AW35" s="152" t="s">
        <v>229</v>
      </c>
      <c r="AX35" s="150">
        <f>ROUND(SUM(AX$12:AX33),2)</f>
        <v>34230.300000000003</v>
      </c>
      <c r="AY35" s="152" t="s">
        <v>229</v>
      </c>
      <c r="AZ35" s="150">
        <f>ROUND(SUM(AZ$12:AZ33),2)</f>
        <v>8931.15</v>
      </c>
      <c r="BA35" s="150"/>
      <c r="BB35" s="150">
        <f>ROUND(SUM(BB$12:BB33),2)</f>
        <v>0</v>
      </c>
      <c r="BC35" s="152" t="s">
        <v>229</v>
      </c>
      <c r="BD35" s="150">
        <f>ROUND(SUM(BD$12:BD33),2)</f>
        <v>0</v>
      </c>
      <c r="BE35" s="152" t="s">
        <v>229</v>
      </c>
      <c r="BF35" s="150">
        <f>ROUND(SUM(BF$12:BF33),2)</f>
        <v>0</v>
      </c>
      <c r="BG35" s="153"/>
      <c r="BH35" s="150">
        <f>ROUND(SUM(BH$12:BH33),2)</f>
        <v>159320.20000000001</v>
      </c>
      <c r="BI35" s="150"/>
      <c r="BJ35" s="153"/>
      <c r="BK35" s="150">
        <f>ROUND(SUM(BK$12:BK33),2)</f>
        <v>78229.8</v>
      </c>
    </row>
    <row r="36" spans="1:72" x14ac:dyDescent="0.2">
      <c r="I36" s="154"/>
      <c r="AG36" s="178" t="s">
        <v>229</v>
      </c>
      <c r="AS36" s="178" t="s">
        <v>229</v>
      </c>
      <c r="AW36" s="178" t="s">
        <v>229</v>
      </c>
      <c r="AY36" s="178" t="s">
        <v>229</v>
      </c>
    </row>
    <row r="37" spans="1:72" ht="14.25" x14ac:dyDescent="0.2">
      <c r="E37" s="155" t="s">
        <v>230</v>
      </c>
      <c r="F37" s="155"/>
      <c r="H37" s="156"/>
      <c r="J37" s="155"/>
      <c r="K37" s="68"/>
      <c r="L37" s="68"/>
      <c r="M37" s="157" t="s">
        <v>229</v>
      </c>
      <c r="O37" s="157" t="s">
        <v>229</v>
      </c>
      <c r="Q37" s="158" t="s">
        <v>229</v>
      </c>
      <c r="S37" s="158" t="s">
        <v>229</v>
      </c>
      <c r="U37" s="159" t="s">
        <v>229</v>
      </c>
      <c r="Y37" s="159" t="s">
        <v>229</v>
      </c>
      <c r="AA37" s="158" t="s">
        <v>229</v>
      </c>
      <c r="AC37" s="160" t="s">
        <v>229</v>
      </c>
      <c r="AG37" s="178" t="s">
        <v>229</v>
      </c>
      <c r="AS37" s="178" t="s">
        <v>229</v>
      </c>
      <c r="AW37" s="178" t="s">
        <v>229</v>
      </c>
      <c r="AY37" s="178" t="s">
        <v>229</v>
      </c>
      <c r="BG37" s="155" t="s">
        <v>231</v>
      </c>
    </row>
  </sheetData>
  <protectedRanges>
    <protectedRange password="CCAA" sqref="BG8 K8" name="Oblast1_1_1_1"/>
    <protectedRange password="CCAA" sqref="D9:H10" name="Oblast1_2_1"/>
  </protectedRanges>
  <autoFilter ref="C10:BL33" xr:uid="{12AC766A-3F49-409A-BB65-A916025803BC}">
    <filterColumn colId="10" showButton="0"/>
    <filterColumn colId="12" showButton="0"/>
    <filterColumn colId="16" showButton="0"/>
    <filterColumn colId="18" showButton="0"/>
    <filterColumn colId="20" showButton="0"/>
    <filterColumn colId="22" showButton="0"/>
    <filterColumn colId="24" showButton="0"/>
    <filterColumn colId="26" showButton="0"/>
    <filterColumn colId="28" showButton="0"/>
    <filterColumn colId="30" showButton="0"/>
    <filterColumn colId="32" showButton="0"/>
    <filterColumn colId="34" showButton="0"/>
    <filterColumn colId="36" showButton="0"/>
    <filterColumn colId="38" showButton="0"/>
    <filterColumn colId="40" showButton="0"/>
    <filterColumn colId="44" showButton="0"/>
    <filterColumn colId="50" showButton="0"/>
    <filterColumn colId="52" showButton="0"/>
    <filterColumn colId="54" showButton="0"/>
  </autoFilter>
  <mergeCells count="69">
    <mergeCell ref="BA10:BB10"/>
    <mergeCell ref="BC10:BD10"/>
    <mergeCell ref="BE10:BF10"/>
    <mergeCell ref="AO10:AP10"/>
    <mergeCell ref="AQ10:AR10"/>
    <mergeCell ref="AU10:AV10"/>
    <mergeCell ref="BE9:BF9"/>
    <mergeCell ref="BG9:BI9"/>
    <mergeCell ref="BJ9:BL9"/>
    <mergeCell ref="M10:N10"/>
    <mergeCell ref="O10:P10"/>
    <mergeCell ref="S10:T10"/>
    <mergeCell ref="U10:V10"/>
    <mergeCell ref="W10:X10"/>
    <mergeCell ref="Y10:Z10"/>
    <mergeCell ref="AA10:AB10"/>
    <mergeCell ref="AC10:AD10"/>
    <mergeCell ref="AE10:AF10"/>
    <mergeCell ref="AG10:AH10"/>
    <mergeCell ref="AI10:AJ10"/>
    <mergeCell ref="AK10:AL10"/>
    <mergeCell ref="AM10:AN10"/>
    <mergeCell ref="AU9:AV9"/>
    <mergeCell ref="AW9:AX9"/>
    <mergeCell ref="AY9:AZ9"/>
    <mergeCell ref="BA9:BB9"/>
    <mergeCell ref="BC9:BD9"/>
    <mergeCell ref="AK9:AL9"/>
    <mergeCell ref="AM9:AN9"/>
    <mergeCell ref="AO9:AP9"/>
    <mergeCell ref="AQ9:AR9"/>
    <mergeCell ref="AS9:AT9"/>
    <mergeCell ref="BA8:BB8"/>
    <mergeCell ref="BC8:BD8"/>
    <mergeCell ref="BE8:BF8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C9:AD9"/>
    <mergeCell ref="AE9:AF9"/>
    <mergeCell ref="AG9:AH9"/>
    <mergeCell ref="AI9:AJ9"/>
    <mergeCell ref="AQ8:AR8"/>
    <mergeCell ref="AS8:AT8"/>
    <mergeCell ref="AU8:AV8"/>
    <mergeCell ref="AW8:AX8"/>
    <mergeCell ref="AY8:AZ8"/>
    <mergeCell ref="BO11:BO13"/>
    <mergeCell ref="M8:N8"/>
    <mergeCell ref="O8:P8"/>
    <mergeCell ref="Q8:R8"/>
    <mergeCell ref="S8:T8"/>
    <mergeCell ref="U8:V8"/>
    <mergeCell ref="W8:X8"/>
    <mergeCell ref="Y8:Z8"/>
    <mergeCell ref="AA8:AB8"/>
    <mergeCell ref="AC8:AD8"/>
    <mergeCell ref="AE8:AF8"/>
    <mergeCell ref="AG8:AH8"/>
    <mergeCell ref="AI8:AJ8"/>
    <mergeCell ref="AK8:AL8"/>
    <mergeCell ref="AM8:AN8"/>
    <mergeCell ref="AO8:AP8"/>
  </mergeCells>
  <conditionalFormatting sqref="M10:AD10 M9:AZ9 BG8:IB8 AB1:IA7 D1:E7 H1:Z7 BM9:IB10">
    <cfRule type="cellIs" dxfId="69" priority="85" operator="lessThan">
      <formula>0</formula>
    </cfRule>
  </conditionalFormatting>
  <conditionalFormatting sqref="O8 Q8 S8 U8 D9:L10 D8:E8 H8:M8">
    <cfRule type="cellIs" dxfId="68" priority="82" operator="lessThan">
      <formula>0</formula>
    </cfRule>
  </conditionalFormatting>
  <conditionalFormatting sqref="W8">
    <cfRule type="cellIs" dxfId="67" priority="81" operator="lessThan">
      <formula>0</formula>
    </cfRule>
  </conditionalFormatting>
  <conditionalFormatting sqref="Y8">
    <cfRule type="cellIs" dxfId="66" priority="80" operator="lessThan">
      <formula>0</formula>
    </cfRule>
  </conditionalFormatting>
  <conditionalFormatting sqref="AA8">
    <cfRule type="cellIs" dxfId="65" priority="79" operator="lessThan">
      <formula>0</formula>
    </cfRule>
  </conditionalFormatting>
  <conditionalFormatting sqref="AC8">
    <cfRule type="cellIs" dxfId="64" priority="78" operator="lessThan">
      <formula>0</formula>
    </cfRule>
  </conditionalFormatting>
  <conditionalFormatting sqref="AE10:AF10">
    <cfRule type="cellIs" dxfId="63" priority="76" operator="lessThan">
      <formula>0</formula>
    </cfRule>
  </conditionalFormatting>
  <conditionalFormatting sqref="AE8">
    <cfRule type="cellIs" dxfId="62" priority="75" operator="lessThan">
      <formula>0</formula>
    </cfRule>
  </conditionalFormatting>
  <conditionalFormatting sqref="AG10:AH10">
    <cfRule type="cellIs" dxfId="61" priority="73" operator="lessThan">
      <formula>0</formula>
    </cfRule>
  </conditionalFormatting>
  <conditionalFormatting sqref="AG8">
    <cfRule type="cellIs" dxfId="60" priority="72" operator="lessThan">
      <formula>0</formula>
    </cfRule>
  </conditionalFormatting>
  <conditionalFormatting sqref="AI10:AJ10">
    <cfRule type="cellIs" dxfId="59" priority="70" operator="lessThan">
      <formula>0</formula>
    </cfRule>
  </conditionalFormatting>
  <conditionalFormatting sqref="AI8">
    <cfRule type="cellIs" dxfId="58" priority="69" operator="lessThan">
      <formula>0</formula>
    </cfRule>
  </conditionalFormatting>
  <conditionalFormatting sqref="AK10:AL10">
    <cfRule type="cellIs" dxfId="57" priority="67" operator="lessThan">
      <formula>0</formula>
    </cfRule>
  </conditionalFormatting>
  <conditionalFormatting sqref="AK8">
    <cfRule type="cellIs" dxfId="56" priority="66" operator="lessThan">
      <formula>0</formula>
    </cfRule>
  </conditionalFormatting>
  <conditionalFormatting sqref="AM10:AN10">
    <cfRule type="cellIs" dxfId="55" priority="64" operator="lessThan">
      <formula>0</formula>
    </cfRule>
  </conditionalFormatting>
  <conditionalFormatting sqref="AO10:AP10">
    <cfRule type="cellIs" dxfId="54" priority="62" operator="lessThan">
      <formula>0</formula>
    </cfRule>
  </conditionalFormatting>
  <conditionalFormatting sqref="AQ10:AR10">
    <cfRule type="cellIs" dxfId="53" priority="60" operator="lessThan">
      <formula>0</formula>
    </cfRule>
  </conditionalFormatting>
  <conditionalFormatting sqref="AS10:AT10">
    <cfRule type="cellIs" dxfId="52" priority="58" operator="lessThan">
      <formula>0</formula>
    </cfRule>
  </conditionalFormatting>
  <conditionalFormatting sqref="AU10:AV10">
    <cfRule type="cellIs" dxfId="51" priority="56" operator="lessThan">
      <formula>0</formula>
    </cfRule>
  </conditionalFormatting>
  <conditionalFormatting sqref="AW10:AX10">
    <cfRule type="cellIs" dxfId="50" priority="54" operator="lessThan">
      <formula>0</formula>
    </cfRule>
  </conditionalFormatting>
  <conditionalFormatting sqref="AY10:AZ10">
    <cfRule type="cellIs" dxfId="49" priority="52" operator="lessThan">
      <formula>0</formula>
    </cfRule>
  </conditionalFormatting>
  <conditionalFormatting sqref="BA9:BB10 BC9:BD9">
    <cfRule type="cellIs" dxfId="48" priority="50" operator="lessThan">
      <formula>0</formula>
    </cfRule>
  </conditionalFormatting>
  <conditionalFormatting sqref="BC10:BD10">
    <cfRule type="cellIs" dxfId="47" priority="48" operator="lessThan">
      <formula>0</formula>
    </cfRule>
  </conditionalFormatting>
  <conditionalFormatting sqref="AM8 AO8 AQ8 AS8">
    <cfRule type="cellIs" dxfId="46" priority="47" operator="lessThan">
      <formula>0</formula>
    </cfRule>
  </conditionalFormatting>
  <conditionalFormatting sqref="AU8">
    <cfRule type="cellIs" dxfId="45" priority="46" operator="lessThan">
      <formula>0</formula>
    </cfRule>
  </conditionalFormatting>
  <conditionalFormatting sqref="AW8">
    <cfRule type="cellIs" dxfId="44" priority="45" operator="lessThan">
      <formula>0</formula>
    </cfRule>
  </conditionalFormatting>
  <conditionalFormatting sqref="AY8">
    <cfRule type="cellIs" dxfId="43" priority="44" operator="lessThan">
      <formula>0</formula>
    </cfRule>
  </conditionalFormatting>
  <conditionalFormatting sqref="BA8">
    <cfRule type="cellIs" dxfId="42" priority="43" operator="lessThan">
      <formula>0</formula>
    </cfRule>
  </conditionalFormatting>
  <conditionalFormatting sqref="BC8">
    <cfRule type="cellIs" dxfId="41" priority="42" operator="lessThan">
      <formula>0</formula>
    </cfRule>
  </conditionalFormatting>
  <conditionalFormatting sqref="BE9:BF9">
    <cfRule type="cellIs" dxfId="40" priority="41" operator="lessThan">
      <formula>0</formula>
    </cfRule>
  </conditionalFormatting>
  <conditionalFormatting sqref="BE10:BF10">
    <cfRule type="cellIs" dxfId="39" priority="40" operator="lessThan">
      <formula>0</formula>
    </cfRule>
  </conditionalFormatting>
  <conditionalFormatting sqref="BE8">
    <cfRule type="cellIs" dxfId="38" priority="39" operator="lessThan">
      <formula>0</formula>
    </cfRule>
  </conditionalFormatting>
  <conditionalFormatting sqref="BG9:BH10 BJ9:BK9">
    <cfRule type="cellIs" dxfId="37" priority="38" operator="lessThan">
      <formula>0</formula>
    </cfRule>
  </conditionalFormatting>
  <conditionalFormatting sqref="BI10:BL10">
    <cfRule type="cellIs" dxfId="36" priority="37" operator="lessThan">
      <formula>0</formula>
    </cfRule>
  </conditionalFormatting>
  <conditionalFormatting sqref="K13:BH33">
    <cfRule type="cellIs" dxfId="35" priority="36" operator="lessThan">
      <formula>0</formula>
    </cfRule>
  </conditionalFormatting>
  <conditionalFormatting sqref="O13:O33 Q13:Q33">
    <cfRule type="cellIs" dxfId="34" priority="34" operator="lessThan">
      <formula>0</formula>
    </cfRule>
    <cfRule type="cellIs" dxfId="33" priority="35" operator="lessThan">
      <formula>0</formula>
    </cfRule>
  </conditionalFormatting>
  <conditionalFormatting sqref="BJ13:BK33">
    <cfRule type="cellIs" dxfId="32" priority="33" operator="lessThan">
      <formula>0</formula>
    </cfRule>
  </conditionalFormatting>
  <conditionalFormatting sqref="BJ13:BK33">
    <cfRule type="cellIs" dxfId="31" priority="32" operator="lessThan">
      <formula>0</formula>
    </cfRule>
  </conditionalFormatting>
  <conditionalFormatting sqref="BG35 BJ35 BL35:IL35">
    <cfRule type="cellIs" dxfId="30" priority="31" operator="lessThan">
      <formula>0</formula>
    </cfRule>
  </conditionalFormatting>
  <conditionalFormatting sqref="K35 BE35 M35 O35 Q35 S35 U35 W35 Y35 AA35 AC35 AE35 AG35 AI35 AK35">
    <cfRule type="cellIs" dxfId="29" priority="30" operator="lessThan">
      <formula>0</formula>
    </cfRule>
  </conditionalFormatting>
  <conditionalFormatting sqref="D35 F35:J35">
    <cfRule type="cellIs" dxfId="28" priority="29" operator="lessThan">
      <formula>0</formula>
    </cfRule>
  </conditionalFormatting>
  <conditionalFormatting sqref="AO35">
    <cfRule type="cellIs" dxfId="27" priority="27" operator="lessThan">
      <formula>0</formula>
    </cfRule>
  </conditionalFormatting>
  <conditionalFormatting sqref="AQ35">
    <cfRule type="cellIs" dxfId="26" priority="26" operator="lessThan">
      <formula>0</formula>
    </cfRule>
  </conditionalFormatting>
  <conditionalFormatting sqref="AS35">
    <cfRule type="cellIs" dxfId="25" priority="25" operator="lessThan">
      <formula>0</formula>
    </cfRule>
  </conditionalFormatting>
  <conditionalFormatting sqref="BC35">
    <cfRule type="cellIs" dxfId="24" priority="21" operator="lessThan">
      <formula>0</formula>
    </cfRule>
  </conditionalFormatting>
  <conditionalFormatting sqref="AM35">
    <cfRule type="cellIs" dxfId="23" priority="28" operator="lessThan">
      <formula>0</formula>
    </cfRule>
  </conditionalFormatting>
  <conditionalFormatting sqref="AU35">
    <cfRule type="cellIs" dxfId="22" priority="24" operator="lessThan">
      <formula>0</formula>
    </cfRule>
  </conditionalFormatting>
  <conditionalFormatting sqref="AW35">
    <cfRule type="cellIs" dxfId="21" priority="23" operator="lessThan">
      <formula>0</formula>
    </cfRule>
  </conditionalFormatting>
  <conditionalFormatting sqref="AY35">
    <cfRule type="cellIs" dxfId="20" priority="22" operator="lessThan">
      <formula>0</formula>
    </cfRule>
  </conditionalFormatting>
  <conditionalFormatting sqref="K37:AL37 BE37:BF37">
    <cfRule type="cellIs" dxfId="19" priority="20" operator="lessThan">
      <formula>0</formula>
    </cfRule>
  </conditionalFormatting>
  <conditionalFormatting sqref="BH37:JO37 D37 G37:I37">
    <cfRule type="cellIs" dxfId="18" priority="19" operator="lessThan">
      <formula>0</formula>
    </cfRule>
  </conditionalFormatting>
  <conditionalFormatting sqref="G37:I37 BH37:BI37 K37:L37 N37 P37:R37 T37 V37:X37 Z37 AB37">
    <cfRule type="cellIs" dxfId="17" priority="18" operator="lessThan">
      <formula>0</formula>
    </cfRule>
  </conditionalFormatting>
  <conditionalFormatting sqref="G37:I37 K37:L37 N37 P37:R37 T37 V37:X37 Z37 AB37">
    <cfRule type="cellIs" dxfId="16" priority="17" operator="lessThan">
      <formula>0</formula>
    </cfRule>
  </conditionalFormatting>
  <conditionalFormatting sqref="G37:I37 K37:L37 N37 P37:R37 T37 V37:X37 Z37 AB37">
    <cfRule type="cellIs" dxfId="15" priority="16" operator="lessThan">
      <formula>0</formula>
    </cfRule>
  </conditionalFormatting>
  <conditionalFormatting sqref="AO37:AP37">
    <cfRule type="cellIs" dxfId="14" priority="14" operator="lessThan">
      <formula>0</formula>
    </cfRule>
  </conditionalFormatting>
  <conditionalFormatting sqref="AQ37:AR37">
    <cfRule type="cellIs" dxfId="13" priority="13" operator="lessThan">
      <formula>0</formula>
    </cfRule>
  </conditionalFormatting>
  <conditionalFormatting sqref="AS37:AT37">
    <cfRule type="cellIs" dxfId="12" priority="12" operator="lessThan">
      <formula>0</formula>
    </cfRule>
  </conditionalFormatting>
  <conditionalFormatting sqref="BC37:BD37">
    <cfRule type="cellIs" dxfId="11" priority="7" operator="lessThan">
      <formula>0</formula>
    </cfRule>
  </conditionalFormatting>
  <conditionalFormatting sqref="AM37:AN37">
    <cfRule type="cellIs" dxfId="10" priority="15" operator="lessThan">
      <formula>0</formula>
    </cfRule>
  </conditionalFormatting>
  <conditionalFormatting sqref="AU37:AV37">
    <cfRule type="cellIs" dxfId="9" priority="11" operator="lessThan">
      <formula>0</formula>
    </cfRule>
  </conditionalFormatting>
  <conditionalFormatting sqref="AW37:AX37">
    <cfRule type="cellIs" dxfId="8" priority="10" operator="lessThan">
      <formula>0</formula>
    </cfRule>
  </conditionalFormatting>
  <conditionalFormatting sqref="AY37:AZ37">
    <cfRule type="cellIs" dxfId="7" priority="9" operator="lessThan">
      <formula>0</formula>
    </cfRule>
  </conditionalFormatting>
  <conditionalFormatting sqref="BA37:BB37">
    <cfRule type="cellIs" dxfId="6" priority="8" operator="lessThan">
      <formula>0</formula>
    </cfRule>
  </conditionalFormatting>
  <conditionalFormatting sqref="BI35">
    <cfRule type="cellIs" dxfId="5" priority="6" operator="lessThan">
      <formula>0</formula>
    </cfRule>
  </conditionalFormatting>
  <conditionalFormatting sqref="BA35">
    <cfRule type="cellIs" dxfId="4" priority="5" operator="lessThan">
      <formula>0</formula>
    </cfRule>
  </conditionalFormatting>
  <conditionalFormatting sqref="E35">
    <cfRule type="cellIs" dxfId="3" priority="4" operator="lessThan">
      <formula>0</formula>
    </cfRule>
  </conditionalFormatting>
  <conditionalFormatting sqref="L35 N35 P35 R35 T35 V35 X35 Z35 AB35 AD35 AF35 AH35 AJ35 AL35 AN35 AP35 AR35 AT35 AV35 AX35 AZ35 BB35 BD35 BF35 BH35 BK35">
    <cfRule type="cellIs" dxfId="2" priority="3" operator="lessThan">
      <formula>0</formula>
    </cfRule>
  </conditionalFormatting>
  <conditionalFormatting sqref="G3">
    <cfRule type="cellIs" dxfId="1" priority="1" operator="lessThan">
      <formula>0</formula>
    </cfRule>
  </conditionalFormatting>
  <conditionalFormatting sqref="G2">
    <cfRule type="cellIs" dxfId="0" priority="2" operator="lessThan">
      <formula>0</formula>
    </cfRule>
  </conditionalFormatting>
  <pageMargins left="0.39370078740157483" right="0.39370078740157483" top="0.39370078740157483" bottom="0.39370078740157483" header="0" footer="0"/>
  <pageSetup paperSize="9" scale="44" fitToHeight="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01 - SO 04 - Kanalizační ...</vt:lpstr>
      <vt:lpstr>02 - SO 05 - Opravy vozov...</vt:lpstr>
      <vt:lpstr>03 - VRN</vt:lpstr>
      <vt:lpstr>'01 - SO 04 - Kanalizační ...'!Názvy_tisku</vt:lpstr>
      <vt:lpstr>'02 - SO 05 - Opravy vozov...'!Názvy_tisku</vt:lpstr>
      <vt:lpstr>'03 - VRN'!Názvy_tisku</vt:lpstr>
      <vt:lpstr>'Rekapitulace stavby'!Názvy_tisku</vt:lpstr>
      <vt:lpstr>'01 - SO 04 - Kanalizační ...'!Oblast_tisku</vt:lpstr>
      <vt:lpstr>'02 - SO 05 - Opravy vozov...'!Oblast_tisku</vt:lpstr>
      <vt:lpstr>'03 -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Josífek</dc:creator>
  <cp:lastModifiedBy>ANTALOVÁ, Zdena</cp:lastModifiedBy>
  <cp:lastPrinted>2023-01-10T10:52:39Z</cp:lastPrinted>
  <dcterms:created xsi:type="dcterms:W3CDTF">2020-08-04T12:38:14Z</dcterms:created>
  <dcterms:modified xsi:type="dcterms:W3CDTF">2023-02-01T08:58:18Z</dcterms:modified>
</cp:coreProperties>
</file>